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255B8894-31A5-4DD2-A7E2-D1B426265CB8}" xr6:coauthVersionLast="46" xr6:coauthVersionMax="46" xr10:uidLastSave="{00000000-0000-0000-0000-000000000000}"/>
  <bookViews>
    <workbookView xWindow="-120" yWindow="-120" windowWidth="20730" windowHeight="11160" xr2:uid="{C0767A2D-791C-43F8-AA11-321BFEECB1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9" i="1" l="1"/>
  <c r="A109" i="1"/>
  <c r="X43" i="1"/>
  <c r="A43" i="1"/>
  <c r="X46" i="1"/>
  <c r="A46" i="1"/>
  <c r="X62" i="1"/>
  <c r="A62" i="1"/>
  <c r="X29" i="1"/>
  <c r="A29" i="1"/>
  <c r="X139" i="1"/>
  <c r="A139" i="1"/>
  <c r="X138" i="1"/>
  <c r="A138" i="1"/>
  <c r="X137" i="1"/>
  <c r="A137" i="1"/>
  <c r="X135" i="1"/>
  <c r="A135" i="1"/>
  <c r="X133" i="1"/>
  <c r="A133" i="1"/>
  <c r="A131" i="1"/>
  <c r="A130" i="1"/>
  <c r="X129" i="1"/>
  <c r="A129" i="1"/>
  <c r="X128" i="1"/>
  <c r="X127" i="1"/>
  <c r="A127" i="1"/>
  <c r="X126" i="1"/>
  <c r="A126" i="1"/>
  <c r="X125" i="1"/>
  <c r="A125" i="1"/>
  <c r="X124" i="1"/>
  <c r="A124" i="1"/>
  <c r="X123" i="1"/>
  <c r="A123" i="1"/>
  <c r="X121" i="1"/>
  <c r="A121" i="1"/>
  <c r="X120" i="1"/>
  <c r="A120" i="1"/>
  <c r="X119" i="1"/>
  <c r="A119" i="1"/>
  <c r="X118" i="1"/>
  <c r="A118" i="1"/>
  <c r="A116" i="1"/>
  <c r="X115" i="1"/>
  <c r="A115" i="1"/>
  <c r="X114" i="1"/>
  <c r="A114" i="1"/>
  <c r="X113" i="1"/>
  <c r="A113" i="1"/>
  <c r="X112" i="1"/>
  <c r="A112" i="1"/>
  <c r="X111" i="1"/>
  <c r="A111" i="1"/>
  <c r="X110" i="1"/>
  <c r="A110" i="1"/>
  <c r="X108" i="1"/>
  <c r="A108" i="1"/>
  <c r="A106" i="1"/>
  <c r="A105" i="1"/>
  <c r="A104" i="1"/>
  <c r="X103" i="1"/>
  <c r="A103" i="1"/>
  <c r="X102" i="1"/>
  <c r="A102" i="1"/>
  <c r="X101" i="1"/>
  <c r="A101" i="1"/>
  <c r="X100" i="1"/>
  <c r="A100" i="1"/>
  <c r="X99" i="1"/>
  <c r="A99" i="1"/>
  <c r="X98" i="1"/>
  <c r="A98" i="1"/>
  <c r="X97" i="1"/>
  <c r="A97" i="1"/>
  <c r="X96" i="1"/>
  <c r="A96" i="1"/>
  <c r="X95" i="1"/>
  <c r="A95" i="1"/>
  <c r="X94" i="1"/>
  <c r="A94" i="1"/>
  <c r="X93" i="1"/>
  <c r="A93" i="1"/>
  <c r="X91" i="1"/>
  <c r="A91" i="1"/>
  <c r="X90" i="1"/>
  <c r="A90" i="1"/>
  <c r="A88" i="1"/>
  <c r="X87" i="1"/>
  <c r="A87" i="1"/>
  <c r="X86" i="1"/>
  <c r="A86" i="1"/>
  <c r="X85" i="1"/>
  <c r="A85" i="1"/>
  <c r="X84" i="1"/>
  <c r="A84" i="1"/>
  <c r="X83" i="1"/>
  <c r="A83" i="1"/>
  <c r="X82" i="1"/>
  <c r="A82" i="1"/>
  <c r="X81" i="1"/>
  <c r="A81" i="1"/>
  <c r="X80" i="1"/>
  <c r="X79" i="1"/>
  <c r="A79" i="1"/>
  <c r="X78" i="1"/>
  <c r="A78" i="1"/>
  <c r="X77" i="1"/>
  <c r="A77" i="1"/>
  <c r="X76" i="1"/>
  <c r="A76" i="1"/>
  <c r="X75" i="1"/>
  <c r="A75" i="1"/>
  <c r="X74" i="1"/>
  <c r="A74" i="1"/>
  <c r="X73" i="1"/>
  <c r="A73" i="1"/>
  <c r="X72" i="1"/>
  <c r="A72" i="1"/>
  <c r="X70" i="1"/>
  <c r="A70" i="1"/>
  <c r="X69" i="1"/>
  <c r="A69" i="1"/>
  <c r="X68" i="1"/>
  <c r="A68" i="1"/>
  <c r="X67" i="1"/>
  <c r="A67" i="1"/>
  <c r="X66" i="1"/>
  <c r="A66" i="1"/>
  <c r="X65" i="1"/>
  <c r="A65" i="1"/>
  <c r="X64" i="1"/>
  <c r="A64" i="1"/>
  <c r="X63" i="1"/>
  <c r="A63" i="1"/>
  <c r="X61" i="1"/>
  <c r="A61" i="1"/>
  <c r="X60" i="1"/>
  <c r="A60" i="1"/>
  <c r="X59" i="1"/>
  <c r="A59" i="1"/>
  <c r="X58" i="1"/>
  <c r="A58" i="1"/>
  <c r="X57" i="1"/>
  <c r="A57" i="1"/>
  <c r="X56" i="1"/>
  <c r="A56" i="1"/>
  <c r="X55" i="1"/>
  <c r="A55" i="1"/>
  <c r="X54" i="1"/>
  <c r="A54" i="1"/>
  <c r="X53" i="1"/>
  <c r="A53" i="1"/>
  <c r="X52" i="1"/>
  <c r="A52" i="1"/>
  <c r="X51" i="1"/>
  <c r="A51" i="1"/>
  <c r="X50" i="1"/>
  <c r="A50" i="1"/>
  <c r="X49" i="1"/>
  <c r="A49" i="1"/>
  <c r="X48" i="1"/>
  <c r="A48" i="1"/>
  <c r="A47" i="1"/>
  <c r="X45" i="1"/>
  <c r="A45" i="1"/>
  <c r="X44" i="1"/>
  <c r="A44" i="1"/>
  <c r="X42" i="1"/>
  <c r="A42" i="1"/>
  <c r="X41" i="1"/>
  <c r="A41" i="1"/>
  <c r="X40" i="1"/>
  <c r="A40" i="1"/>
  <c r="X39" i="1"/>
  <c r="A39" i="1"/>
  <c r="X38" i="1"/>
  <c r="A38" i="1"/>
  <c r="X36" i="1"/>
  <c r="A36" i="1"/>
  <c r="X35" i="1"/>
  <c r="A35" i="1"/>
  <c r="X34" i="1"/>
  <c r="A34" i="1"/>
  <c r="X33" i="1"/>
  <c r="A33" i="1"/>
  <c r="X32" i="1"/>
  <c r="A32" i="1"/>
  <c r="X31" i="1"/>
  <c r="A31" i="1"/>
  <c r="X30" i="1"/>
  <c r="A30" i="1"/>
  <c r="X28" i="1"/>
  <c r="A28" i="1"/>
  <c r="X27" i="1"/>
  <c r="A27" i="1"/>
  <c r="X26" i="1"/>
  <c r="A26" i="1"/>
  <c r="X24" i="1"/>
  <c r="A24" i="1"/>
  <c r="X23" i="1"/>
  <c r="A23" i="1"/>
  <c r="X22" i="1"/>
  <c r="A22" i="1"/>
  <c r="X21" i="1"/>
  <c r="A21" i="1"/>
  <c r="X20" i="1"/>
  <c r="A20" i="1"/>
  <c r="X19" i="1"/>
  <c r="A19" i="1"/>
  <c r="X18" i="1"/>
  <c r="A18" i="1"/>
  <c r="X17" i="1"/>
  <c r="A17" i="1"/>
  <c r="X16" i="1"/>
  <c r="A16" i="1"/>
  <c r="X15" i="1"/>
  <c r="A15" i="1"/>
  <c r="X14" i="1"/>
  <c r="A14" i="1"/>
  <c r="X13" i="1"/>
  <c r="A13" i="1"/>
  <c r="X12" i="1"/>
  <c r="A12" i="1"/>
</calcChain>
</file>

<file path=xl/sharedStrings.xml><?xml version="1.0" encoding="utf-8"?>
<sst xmlns="http://schemas.openxmlformats.org/spreadsheetml/2006/main" count="868" uniqueCount="349">
  <si>
    <t>Waltham Chase Trials MCC</t>
  </si>
  <si>
    <t>The George Greenland Trophy Trial</t>
  </si>
  <si>
    <t>Manor Farm, Langrish. Sunday 9th May 2021 (ACU Permit 60254)</t>
  </si>
  <si>
    <t>COC's: Steve Greenen &amp; Dave Henvest                                   Secretary of Meeting: Mike Wiseman</t>
  </si>
  <si>
    <t>No.</t>
  </si>
  <si>
    <t>Name</t>
  </si>
  <si>
    <t>Group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</si>
  <si>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</si>
  <si>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</si>
  <si>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</si>
  <si>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</si>
  <si>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</si>
  <si>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</si>
  <si>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</si>
  <si>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</si>
  <si>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</si>
  <si>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</si>
  <si>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</si>
  <si>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</si>
  <si>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</si>
  <si>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</si>
  <si>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</si>
  <si>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</si>
  <si>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</si>
  <si>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</si>
  <si>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</si>
  <si>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Total</t>
  </si>
  <si>
    <t>Pos.</t>
  </si>
  <si>
    <t>Tie</t>
  </si>
  <si>
    <t>Points</t>
  </si>
  <si>
    <t>Ben</t>
  </si>
  <si>
    <t>Skinner</t>
  </si>
  <si>
    <t>Expert</t>
  </si>
  <si>
    <t>Gas Gas 300</t>
  </si>
  <si>
    <t>Ringwood MC &amp; LCC</t>
  </si>
  <si>
    <t>1st</t>
  </si>
  <si>
    <t>Andrew</t>
  </si>
  <si>
    <t>Blackman</t>
  </si>
  <si>
    <t>Beta Evo 300</t>
  </si>
  <si>
    <t>Hookwood Trials Club</t>
  </si>
  <si>
    <t>Thomas</t>
  </si>
  <si>
    <t>Moss</t>
  </si>
  <si>
    <t>Honda MRT 300</t>
  </si>
  <si>
    <t>3rd</t>
  </si>
  <si>
    <t>Lovelace</t>
  </si>
  <si>
    <t>Gas Gas Pro 300</t>
  </si>
  <si>
    <t>Bridport &amp; Weymouth MCC</t>
  </si>
  <si>
    <t>James</t>
  </si>
  <si>
    <t>Graham</t>
  </si>
  <si>
    <t>Scorpa Racing 300</t>
  </si>
  <si>
    <t>Witley &amp; District MCC</t>
  </si>
  <si>
    <t>5th</t>
  </si>
  <si>
    <t>47 Cleans</t>
  </si>
  <si>
    <t>Wayne</t>
  </si>
  <si>
    <t>Holdsworth</t>
  </si>
  <si>
    <t>Montesa 4RT</t>
  </si>
  <si>
    <t>6th</t>
  </si>
  <si>
    <t>45 Cleans</t>
  </si>
  <si>
    <t>Greg</t>
  </si>
  <si>
    <t>Marshall</t>
  </si>
  <si>
    <t>Gas Gas TXT 300</t>
  </si>
  <si>
    <t>7th</t>
  </si>
  <si>
    <t>46 Cleans</t>
  </si>
  <si>
    <t>Brian</t>
  </si>
  <si>
    <t>Francis</t>
  </si>
  <si>
    <t>TRS RR 300</t>
  </si>
  <si>
    <t>Robin</t>
  </si>
  <si>
    <t>Howard</t>
  </si>
  <si>
    <t xml:space="preserve">Isle of Wight MCC Ltd </t>
  </si>
  <si>
    <t>9th</t>
  </si>
  <si>
    <t>Hawthorne</t>
  </si>
  <si>
    <t>Sherco 300</t>
  </si>
  <si>
    <t>North Berks. MCC</t>
  </si>
  <si>
    <t>10th</t>
  </si>
  <si>
    <t>Luke</t>
  </si>
  <si>
    <t>Hora</t>
  </si>
  <si>
    <t>Montesa 301RR</t>
  </si>
  <si>
    <t>11th</t>
  </si>
  <si>
    <t>Finley</t>
  </si>
  <si>
    <t>Belcher</t>
  </si>
  <si>
    <t>BVM TRS 250</t>
  </si>
  <si>
    <t>Zona 1. MCC</t>
  </si>
  <si>
    <t>12th</t>
  </si>
  <si>
    <t>Bailey</t>
  </si>
  <si>
    <t>Tibbs</t>
  </si>
  <si>
    <t>Beta Evo 250</t>
  </si>
  <si>
    <t>Basingstoke MCC</t>
  </si>
  <si>
    <t>13th</t>
  </si>
  <si>
    <t>Colin</t>
  </si>
  <si>
    <t>Allsop</t>
  </si>
  <si>
    <t>Clubman Expert</t>
  </si>
  <si>
    <t>Scorpa 300</t>
  </si>
  <si>
    <t>Thames MCC</t>
  </si>
  <si>
    <t>Martin</t>
  </si>
  <si>
    <t>Carter</t>
  </si>
  <si>
    <t>2nd</t>
  </si>
  <si>
    <t>Kilbey</t>
  </si>
  <si>
    <t>TRS 300</t>
  </si>
  <si>
    <t>Neal</t>
  </si>
  <si>
    <t>Hubbard</t>
  </si>
  <si>
    <t>Beta Evo 200</t>
  </si>
  <si>
    <t>4th</t>
  </si>
  <si>
    <t>Robert</t>
  </si>
  <si>
    <t>Hoyles</t>
  </si>
  <si>
    <t>TRS ONE R</t>
  </si>
  <si>
    <t>David</t>
  </si>
  <si>
    <t>Sherlock</t>
  </si>
  <si>
    <t>Vertigo R2 250</t>
  </si>
  <si>
    <t>Exmoor Motor Club Ltd</t>
  </si>
  <si>
    <t>Leigh</t>
  </si>
  <si>
    <t>Emery</t>
  </si>
  <si>
    <t>Gary</t>
  </si>
  <si>
    <t>Tarrant</t>
  </si>
  <si>
    <t>Gas Gas 250</t>
  </si>
  <si>
    <t>8th</t>
  </si>
  <si>
    <t>Paul</t>
  </si>
  <si>
    <t>Doney</t>
  </si>
  <si>
    <t>Bognor Regis &amp; District MCC Ltd</t>
  </si>
  <si>
    <t>Bathe</t>
  </si>
  <si>
    <t>Lee</t>
  </si>
  <si>
    <t>Bruton</t>
  </si>
  <si>
    <t>TRS 250</t>
  </si>
  <si>
    <t>Mick</t>
  </si>
  <si>
    <t>Clubman</t>
  </si>
  <si>
    <t>Neil</t>
  </si>
  <si>
    <t>Varney</t>
  </si>
  <si>
    <t>Normandy MCC</t>
  </si>
  <si>
    <t>Penfold</t>
  </si>
  <si>
    <t>Gas Gas TXT 250</t>
  </si>
  <si>
    <t>Tim</t>
  </si>
  <si>
    <t>Ponting</t>
  </si>
  <si>
    <t>Shaun</t>
  </si>
  <si>
    <t xml:space="preserve"> 44 Cleans</t>
  </si>
  <si>
    <t>Simon</t>
  </si>
  <si>
    <t>Dean</t>
  </si>
  <si>
    <t>Beta 250 Factory</t>
  </si>
  <si>
    <t>Otter Vale Motorcycle Club</t>
  </si>
  <si>
    <t>44 Cleans</t>
  </si>
  <si>
    <t>Stuart</t>
  </si>
  <si>
    <t>BVM TRS ONE R</t>
  </si>
  <si>
    <t>Andy</t>
  </si>
  <si>
    <t>Gates</t>
  </si>
  <si>
    <t>TRRS Gold 250</t>
  </si>
  <si>
    <t>XHG Tiger MCC Ltd</t>
  </si>
  <si>
    <t>42 Cleans</t>
  </si>
  <si>
    <t>Medcraff</t>
  </si>
  <si>
    <t>Michael</t>
  </si>
  <si>
    <t>Hinton</t>
  </si>
  <si>
    <t>Vertigo 250</t>
  </si>
  <si>
    <t>Mark</t>
  </si>
  <si>
    <t>Elms</t>
  </si>
  <si>
    <t>Beta Evo Factory 250</t>
  </si>
  <si>
    <t>Anthony</t>
  </si>
  <si>
    <t>Chalk</t>
  </si>
  <si>
    <t>TRS Gold 250</t>
  </si>
  <si>
    <t>Dale</t>
  </si>
  <si>
    <t>Kevin</t>
  </si>
  <si>
    <t>Miller</t>
  </si>
  <si>
    <t>TRS</t>
  </si>
  <si>
    <t>14th</t>
  </si>
  <si>
    <t>Max</t>
  </si>
  <si>
    <t>Seaman</t>
  </si>
  <si>
    <t>Vertigo DL 250</t>
  </si>
  <si>
    <t>15th</t>
  </si>
  <si>
    <t>Joseph</t>
  </si>
  <si>
    <t>Wright</t>
  </si>
  <si>
    <t>16th</t>
  </si>
  <si>
    <t>Reynard</t>
  </si>
  <si>
    <t>Norris</t>
  </si>
  <si>
    <t>Dave</t>
  </si>
  <si>
    <t>Renham</t>
  </si>
  <si>
    <t>18th</t>
  </si>
  <si>
    <t>Barrett</t>
  </si>
  <si>
    <t>19th</t>
  </si>
  <si>
    <t>41 Cleans</t>
  </si>
  <si>
    <t>20th</t>
  </si>
  <si>
    <t>38 Cleans</t>
  </si>
  <si>
    <t>John</t>
  </si>
  <si>
    <t>Coombes</t>
  </si>
  <si>
    <t>21st</t>
  </si>
  <si>
    <t>Steve</t>
  </si>
  <si>
    <t>Earle</t>
  </si>
  <si>
    <t>Fantic 305</t>
  </si>
  <si>
    <t>22nd</t>
  </si>
  <si>
    <t>40 Cleans</t>
  </si>
  <si>
    <t>Marlor</t>
  </si>
  <si>
    <t>In Motion TRS 280</t>
  </si>
  <si>
    <t>Skerratt</t>
  </si>
  <si>
    <t>Gas Gas GP 300</t>
  </si>
  <si>
    <t>23rd</t>
  </si>
  <si>
    <t>Matthew</t>
  </si>
  <si>
    <t>Rowden</t>
  </si>
  <si>
    <t>Sherco ST 250 Factory</t>
  </si>
  <si>
    <t>24th</t>
  </si>
  <si>
    <t>Shipp</t>
  </si>
  <si>
    <t>25th</t>
  </si>
  <si>
    <t>Phil</t>
  </si>
  <si>
    <t>Chase</t>
  </si>
  <si>
    <t>TRRS 250</t>
  </si>
  <si>
    <t>26th</t>
  </si>
  <si>
    <t>Garland</t>
  </si>
  <si>
    <t>27th</t>
  </si>
  <si>
    <t>Peter</t>
  </si>
  <si>
    <t>28th</t>
  </si>
  <si>
    <t>Gummer</t>
  </si>
  <si>
    <t>29th</t>
  </si>
  <si>
    <t>Shamus</t>
  </si>
  <si>
    <t>Doohan</t>
  </si>
  <si>
    <t>30th</t>
  </si>
  <si>
    <t>Patrick</t>
  </si>
  <si>
    <t>Gas Gas Raga 300</t>
  </si>
  <si>
    <t>31st</t>
  </si>
  <si>
    <t>Ian</t>
  </si>
  <si>
    <t>Newcombe</t>
  </si>
  <si>
    <t>32nd</t>
  </si>
  <si>
    <t>Pattison</t>
  </si>
  <si>
    <t>Veteran</t>
  </si>
  <si>
    <t>Scorpa 143</t>
  </si>
  <si>
    <t>Treagus</t>
  </si>
  <si>
    <t>Bamford</t>
  </si>
  <si>
    <t>Beta</t>
  </si>
  <si>
    <t>Tongham Tigers Sports MCC</t>
  </si>
  <si>
    <t>Stewart</t>
  </si>
  <si>
    <t>Read</t>
  </si>
  <si>
    <t>Montesa 300</t>
  </si>
  <si>
    <t>Brown</t>
  </si>
  <si>
    <t>Sherco</t>
  </si>
  <si>
    <t>Gas Gas TXT 125</t>
  </si>
  <si>
    <t>Trevor</t>
  </si>
  <si>
    <t>Gatrell</t>
  </si>
  <si>
    <t>Sherco Factory 300</t>
  </si>
  <si>
    <t>Knott</t>
  </si>
  <si>
    <t>Vertigo</t>
  </si>
  <si>
    <t>Smallshaw</t>
  </si>
  <si>
    <t>Gas Gas 250 Pro</t>
  </si>
  <si>
    <t>Bob</t>
  </si>
  <si>
    <t>Privett</t>
  </si>
  <si>
    <t>Beta Evo Factory 300</t>
  </si>
  <si>
    <t>Goater</t>
  </si>
  <si>
    <t>Page</t>
  </si>
  <si>
    <t>Beta 250</t>
  </si>
  <si>
    <t>Bird</t>
  </si>
  <si>
    <t>West of England Motor Club</t>
  </si>
  <si>
    <t>Bartholomew</t>
  </si>
  <si>
    <t>Nigel</t>
  </si>
  <si>
    <t>Parvin</t>
  </si>
  <si>
    <t>Curnick</t>
  </si>
  <si>
    <t>Beta Rev3 270</t>
  </si>
  <si>
    <t>DNF</t>
  </si>
  <si>
    <t>Matty</t>
  </si>
  <si>
    <t>Sportsman</t>
  </si>
  <si>
    <t>Sherco 290</t>
  </si>
  <si>
    <t>Carl</t>
  </si>
  <si>
    <t>Barr</t>
  </si>
  <si>
    <t>Lloyd</t>
  </si>
  <si>
    <t>Novice (Adult D)</t>
  </si>
  <si>
    <t>Honda 4RT</t>
  </si>
  <si>
    <t>Newell</t>
  </si>
  <si>
    <t>Yamaha TYZ 250</t>
  </si>
  <si>
    <t>Tony</t>
  </si>
  <si>
    <t>Gray</t>
  </si>
  <si>
    <t>Miller Honda 150</t>
  </si>
  <si>
    <t>Jonathan</t>
  </si>
  <si>
    <t>Beta Evo 4T 300</t>
  </si>
  <si>
    <t>Calvin</t>
  </si>
  <si>
    <t>Ossa Mar 250</t>
  </si>
  <si>
    <t>Jason</t>
  </si>
  <si>
    <t>Elford</t>
  </si>
  <si>
    <t>Yamaha TY 250</t>
  </si>
  <si>
    <t>Geoffrey</t>
  </si>
  <si>
    <t>Parker</t>
  </si>
  <si>
    <t>Fantic 156</t>
  </si>
  <si>
    <t>Stephen</t>
  </si>
  <si>
    <t>Wagstaff</t>
  </si>
  <si>
    <t>Honda TL</t>
  </si>
  <si>
    <t>Samuel</t>
  </si>
  <si>
    <t>Green</t>
  </si>
  <si>
    <t>Beta Rev3 250</t>
  </si>
  <si>
    <t>Amey</t>
  </si>
  <si>
    <t>Ronnie</t>
  </si>
  <si>
    <t>Allen</t>
  </si>
  <si>
    <t>Montesa 315R</t>
  </si>
  <si>
    <t>George</t>
  </si>
  <si>
    <t>Ariel HT500</t>
  </si>
  <si>
    <t>Guy</t>
  </si>
  <si>
    <t>Lush</t>
  </si>
  <si>
    <t>Alex</t>
  </si>
  <si>
    <t>Taylor</t>
  </si>
  <si>
    <t>Twin Shock C</t>
  </si>
  <si>
    <t>Fantic 300</t>
  </si>
  <si>
    <t>Long</t>
  </si>
  <si>
    <t>Honda TLR 200</t>
  </si>
  <si>
    <t>Bultaco 250</t>
  </si>
  <si>
    <t>Wildsmith</t>
  </si>
  <si>
    <t>Geoff</t>
  </si>
  <si>
    <t>Muston</t>
  </si>
  <si>
    <t>Honda</t>
  </si>
  <si>
    <t>Machinek</t>
  </si>
  <si>
    <t>Honda TLR</t>
  </si>
  <si>
    <t>Sell</t>
  </si>
  <si>
    <t>Stanley</t>
  </si>
  <si>
    <t>Kawasaki</t>
  </si>
  <si>
    <t>Cambridge Matchless MC</t>
  </si>
  <si>
    <t>Alan</t>
  </si>
  <si>
    <t>Ranger</t>
  </si>
  <si>
    <t>Herbert</t>
  </si>
  <si>
    <t>Pre 65 C</t>
  </si>
  <si>
    <t>Ariel 500</t>
  </si>
  <si>
    <t>Peberdy</t>
  </si>
  <si>
    <t>BSA Bantam 185</t>
  </si>
  <si>
    <t>Hampton</t>
  </si>
  <si>
    <t>BSA Bantam</t>
  </si>
  <si>
    <t>Charlie</t>
  </si>
  <si>
    <t>Tindle</t>
  </si>
  <si>
    <t>BSA B40</t>
  </si>
  <si>
    <t>Withers</t>
  </si>
  <si>
    <t>Pre 65 D</t>
  </si>
  <si>
    <t>Wasp BSA 350</t>
  </si>
  <si>
    <t>Greenland</t>
  </si>
  <si>
    <t>Chris</t>
  </si>
  <si>
    <t>Berkhamsted MCC</t>
  </si>
  <si>
    <t>Karen</t>
  </si>
  <si>
    <t>Clarke</t>
  </si>
  <si>
    <t>Malcolm</t>
  </si>
  <si>
    <t>Jim</t>
  </si>
  <si>
    <t>Henbest</t>
  </si>
  <si>
    <t>Drayton Bantam 185</t>
  </si>
  <si>
    <t>South West Classic Trials Association</t>
  </si>
  <si>
    <t>Timothy</t>
  </si>
  <si>
    <t>Cotton 197</t>
  </si>
  <si>
    <t>Hartwell</t>
  </si>
  <si>
    <t>Francis Barnett Falcon</t>
  </si>
  <si>
    <t>Joe</t>
  </si>
  <si>
    <t>Snelling</t>
  </si>
  <si>
    <t>Youth A</t>
  </si>
  <si>
    <t>Beta Evo 125</t>
  </si>
  <si>
    <t>Dillon</t>
  </si>
  <si>
    <t>Youth C</t>
  </si>
  <si>
    <t>Gas Gas Pro 125</t>
  </si>
  <si>
    <t>Youth D</t>
  </si>
  <si>
    <t>Beta 80</t>
  </si>
  <si>
    <t>Adam</t>
  </si>
  <si>
    <t>Gas Gas 125</t>
  </si>
  <si>
    <t>Jack</t>
  </si>
  <si>
    <t>Provisional Results</t>
  </si>
  <si>
    <t>Mik</t>
  </si>
  <si>
    <t>47Cleans</t>
  </si>
  <si>
    <t>43 Cleans</t>
  </si>
  <si>
    <t>17th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</si>
</sst>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A120-E941-43A3-8852-5C568F1B88B2}">
  <dimension ref="A1:AB140"/>
  <sheetViews>
    <sheetView tabSelected="1" topLeftCell="F1" workbookViewId="0">
      <selection activeCell="Z77" sqref="Z77"/>
    </sheetView>
  </sheetViews>
  <sheetFormatPr defaultRowHeight="15" x14ac:dyDescent="0.25"/>
  <cols>
    <col min="1" max="1" width="7.28515625" style="1" customWidth="1"/>
    <col min="2" max="2" width="11.140625" customWidth="1"/>
    <col min="3" max="3" width="16" customWidth="1"/>
    <col min="4" max="4" width="7.7109375" style="1" hidden="1" customWidth="1"/>
    <col min="5" max="5" width="16.7109375" customWidth="1"/>
    <col min="6" max="6" width="24.140625" customWidth="1"/>
    <col min="7" max="7" width="35" customWidth="1"/>
    <col min="8" max="23" width="5.7109375" style="1" customWidth="1"/>
    <col min="24" max="24" width="7" style="1" customWidth="1"/>
    <col min="25" max="25" width="5.7109375" style="2" customWidth="1"/>
    <col min="26" max="26" width="11" style="1" customWidth="1"/>
    <col min="27" max="27" width="9.140625" style="1"/>
  </cols>
  <sheetData>
    <row r="1" spans="1:27" ht="18.75" x14ac:dyDescent="0.3">
      <c r="A1" s="19" t="s">
        <v>344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7" ht="18.75" x14ac:dyDescent="0.3">
      <c r="A2" s="3"/>
      <c r="B2" s="4"/>
      <c r="C2" s="4"/>
      <c r="D2" s="3"/>
      <c r="E2" s="4"/>
      <c r="F2" s="4"/>
      <c r="G2" s="4"/>
    </row>
    <row r="3" spans="1:27" ht="18.75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7" ht="18.75" x14ac:dyDescent="0.3">
      <c r="A4" s="3"/>
      <c r="B4" s="4"/>
      <c r="C4" s="4"/>
      <c r="D4" s="3"/>
      <c r="E4" s="4"/>
      <c r="F4" s="4"/>
      <c r="G4" s="4"/>
    </row>
    <row r="5" spans="1:27" ht="18.75" x14ac:dyDescent="0.3">
      <c r="A5" s="4" t="s">
        <v>1</v>
      </c>
      <c r="B5" s="4"/>
      <c r="C5" s="4"/>
      <c r="D5" s="4"/>
      <c r="E5" s="4"/>
      <c r="F5" s="4"/>
      <c r="G5" s="4"/>
    </row>
    <row r="6" spans="1:27" ht="18.75" x14ac:dyDescent="0.3">
      <c r="A6" s="3"/>
      <c r="B6" s="4"/>
      <c r="C6" s="4"/>
      <c r="D6" s="3"/>
      <c r="E6" s="4"/>
      <c r="F6" s="4"/>
      <c r="G6" s="4"/>
    </row>
    <row r="7" spans="1:27" ht="18.75" x14ac:dyDescent="0.3">
      <c r="A7" s="19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7" ht="18.75" x14ac:dyDescent="0.3">
      <c r="A8" s="3"/>
      <c r="B8" s="3"/>
      <c r="C8" s="3"/>
      <c r="D8" s="3"/>
      <c r="E8" s="3"/>
      <c r="F8" s="3"/>
      <c r="G8" s="3"/>
    </row>
    <row r="9" spans="1:27" s="8" customFormat="1" ht="15.75" x14ac:dyDescent="0.25">
      <c r="A9" s="5" t="s">
        <v>3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6"/>
      <c r="AA9" s="6"/>
    </row>
    <row r="10" spans="1:27" s="8" customFormat="1" ht="15.75" x14ac:dyDescent="0.25">
      <c r="A10" s="6"/>
      <c r="D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6"/>
      <c r="AA10" s="6"/>
    </row>
    <row r="11" spans="1:27" s="5" customFormat="1" ht="24.95" customHeight="1" x14ac:dyDescent="0.25">
      <c r="A11" s="9" t="s">
        <v>4</v>
      </c>
      <c r="B11" s="20" t="s">
        <v>5</v>
      </c>
      <c r="C11" s="20"/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16</v>
      </c>
      <c r="O11" s="9" t="s">
        <v>17</v>
      </c>
      <c r="P11" s="9" t="s">
        <v>18</v>
      </c>
      <c r="Q11" s="9" t="s">
        <v>19</v>
      </c>
      <c r="R11" s="9" t="s">
        <v>20</v>
      </c>
      <c r="S11" s="9" t="s">
        <v>21</v>
      </c>
      <c r="T11" s="9" t="s">
        <v>22</v>
      </c>
      <c r="U11" s="9" t="s">
        <v>23</v>
      </c>
      <c r="V11" s="9" t="s">
        <v>24</v>
      </c>
      <c r="W11" s="9" t="s">
        <v>25</v>
      </c>
      <c r="X11" s="9" t="s">
        <v>26</v>
      </c>
      <c r="Y11" s="9" t="s">
        <v>27</v>
      </c>
      <c r="Z11" s="9" t="s">
        <v>28</v>
      </c>
      <c r="AA11" s="9" t="s">
        <v>29</v>
      </c>
    </row>
    <row r="12" spans="1:27" s="8" customFormat="1" ht="24.95" customHeight="1" x14ac:dyDescent="0.25">
      <c r="A12" s="10" t="str">
        <f>("67")</f>
        <v>67</v>
      </c>
      <c r="B12" s="11" t="s">
        <v>30</v>
      </c>
      <c r="C12" s="11" t="s">
        <v>31</v>
      </c>
      <c r="D12" s="10">
        <v>1</v>
      </c>
      <c r="E12" s="11" t="s">
        <v>32</v>
      </c>
      <c r="F12" s="11" t="s">
        <v>33</v>
      </c>
      <c r="G12" s="11" t="s">
        <v>34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f t="shared" ref="X12:X24" si="0">SUM(H12:W12)</f>
        <v>0</v>
      </c>
      <c r="Y12" s="9" t="s">
        <v>35</v>
      </c>
      <c r="Z12" s="12"/>
      <c r="AA12" s="12">
        <v>20</v>
      </c>
    </row>
    <row r="13" spans="1:27" s="8" customFormat="1" ht="24.95" customHeight="1" x14ac:dyDescent="0.25">
      <c r="A13" s="10" t="str">
        <f>("380")</f>
        <v>380</v>
      </c>
      <c r="B13" s="11" t="s">
        <v>36</v>
      </c>
      <c r="C13" s="11" t="s">
        <v>37</v>
      </c>
      <c r="D13" s="10">
        <v>1</v>
      </c>
      <c r="E13" s="11" t="s">
        <v>32</v>
      </c>
      <c r="F13" s="11" t="s">
        <v>38</v>
      </c>
      <c r="G13" s="11" t="s">
        <v>39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f t="shared" si="0"/>
        <v>0</v>
      </c>
      <c r="Y13" s="9" t="s">
        <v>35</v>
      </c>
      <c r="Z13" s="12"/>
      <c r="AA13" s="12">
        <v>20</v>
      </c>
    </row>
    <row r="14" spans="1:27" s="18" customFormat="1" ht="24.95" customHeight="1" x14ac:dyDescent="0.25">
      <c r="A14" s="14" t="str">
        <f>("22")</f>
        <v>22</v>
      </c>
      <c r="B14" s="15" t="s">
        <v>40</v>
      </c>
      <c r="C14" s="15" t="s">
        <v>41</v>
      </c>
      <c r="D14" s="14">
        <v>1</v>
      </c>
      <c r="E14" s="15" t="s">
        <v>32</v>
      </c>
      <c r="F14" s="15" t="s">
        <v>42</v>
      </c>
      <c r="G14" s="15" t="s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f t="shared" si="0"/>
        <v>1</v>
      </c>
      <c r="Y14" s="17" t="s">
        <v>43</v>
      </c>
      <c r="Z14" s="16"/>
      <c r="AA14" s="16">
        <v>15</v>
      </c>
    </row>
    <row r="15" spans="1:27" s="8" customFormat="1" ht="24.95" customHeight="1" x14ac:dyDescent="0.25">
      <c r="A15" s="10" t="str">
        <f>("376")</f>
        <v>376</v>
      </c>
      <c r="B15" s="11" t="s">
        <v>30</v>
      </c>
      <c r="C15" s="11" t="s">
        <v>44</v>
      </c>
      <c r="D15" s="10">
        <v>1</v>
      </c>
      <c r="E15" s="11" t="s">
        <v>32</v>
      </c>
      <c r="F15" s="11" t="s">
        <v>45</v>
      </c>
      <c r="G15" s="11" t="s">
        <v>46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12">
        <f t="shared" si="0"/>
        <v>1</v>
      </c>
      <c r="Y15" s="9" t="s">
        <v>43</v>
      </c>
      <c r="Z15" s="12"/>
      <c r="AA15" s="12">
        <v>15</v>
      </c>
    </row>
    <row r="16" spans="1:27" s="8" customFormat="1" ht="24.95" customHeight="1" x14ac:dyDescent="0.25">
      <c r="A16" s="10" t="str">
        <f>("373")</f>
        <v>373</v>
      </c>
      <c r="B16" s="11" t="s">
        <v>47</v>
      </c>
      <c r="C16" s="11" t="s">
        <v>48</v>
      </c>
      <c r="D16" s="10">
        <v>1</v>
      </c>
      <c r="E16" s="11" t="s">
        <v>32</v>
      </c>
      <c r="F16" s="11" t="s">
        <v>49</v>
      </c>
      <c r="G16" s="11" t="s">
        <v>50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5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f t="shared" si="0"/>
        <v>5</v>
      </c>
      <c r="Y16" s="9" t="s">
        <v>51</v>
      </c>
      <c r="Z16" s="12" t="s">
        <v>52</v>
      </c>
      <c r="AA16" s="12">
        <v>11</v>
      </c>
    </row>
    <row r="17" spans="1:27" s="8" customFormat="1" ht="24.95" customHeight="1" x14ac:dyDescent="0.25">
      <c r="A17" s="10" t="str">
        <f>("240")</f>
        <v>240</v>
      </c>
      <c r="B17" s="11" t="s">
        <v>53</v>
      </c>
      <c r="C17" s="11" t="s">
        <v>54</v>
      </c>
      <c r="D17" s="10">
        <v>1</v>
      </c>
      <c r="E17" s="11" t="s">
        <v>32</v>
      </c>
      <c r="F17" s="11" t="s">
        <v>55</v>
      </c>
      <c r="G17" s="11" t="s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2</v>
      </c>
      <c r="R17" s="12">
        <v>0</v>
      </c>
      <c r="S17" s="12">
        <v>0</v>
      </c>
      <c r="T17" s="12">
        <v>0</v>
      </c>
      <c r="U17" s="12">
        <v>0</v>
      </c>
      <c r="V17" s="12">
        <v>2</v>
      </c>
      <c r="W17" s="12">
        <v>0</v>
      </c>
      <c r="X17" s="12">
        <f t="shared" si="0"/>
        <v>5</v>
      </c>
      <c r="Y17" s="9" t="s">
        <v>56</v>
      </c>
      <c r="Z17" s="12" t="s">
        <v>57</v>
      </c>
      <c r="AA17" s="12">
        <v>10</v>
      </c>
    </row>
    <row r="18" spans="1:27" s="8" customFormat="1" ht="24.95" customHeight="1" x14ac:dyDescent="0.25">
      <c r="A18" s="10" t="str">
        <f>("239")</f>
        <v>239</v>
      </c>
      <c r="B18" s="11" t="s">
        <v>58</v>
      </c>
      <c r="C18" s="11" t="s">
        <v>59</v>
      </c>
      <c r="D18" s="10">
        <v>1</v>
      </c>
      <c r="E18" s="11" t="s">
        <v>32</v>
      </c>
      <c r="F18" s="11" t="s">
        <v>60</v>
      </c>
      <c r="G18" s="11" t="s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5</v>
      </c>
      <c r="T18" s="12">
        <v>0</v>
      </c>
      <c r="U18" s="12">
        <v>0</v>
      </c>
      <c r="V18" s="12">
        <v>1</v>
      </c>
      <c r="W18" s="12">
        <v>0</v>
      </c>
      <c r="X18" s="12">
        <f t="shared" si="0"/>
        <v>6</v>
      </c>
      <c r="Y18" s="9" t="s">
        <v>61</v>
      </c>
      <c r="Z18" s="12" t="s">
        <v>62</v>
      </c>
      <c r="AA18" s="12">
        <v>9</v>
      </c>
    </row>
    <row r="19" spans="1:27" s="8" customFormat="1" ht="24.95" customHeight="1" x14ac:dyDescent="0.25">
      <c r="A19" s="10" t="str">
        <f>("262")</f>
        <v>262</v>
      </c>
      <c r="B19" s="11" t="s">
        <v>63</v>
      </c>
      <c r="C19" s="11" t="s">
        <v>64</v>
      </c>
      <c r="D19" s="10">
        <v>1</v>
      </c>
      <c r="E19" s="11" t="s">
        <v>32</v>
      </c>
      <c r="F19" s="11" t="s">
        <v>65</v>
      </c>
      <c r="G19" s="11" t="s">
        <v>34</v>
      </c>
      <c r="H19" s="12">
        <v>0</v>
      </c>
      <c r="I19" s="12">
        <v>0</v>
      </c>
      <c r="J19" s="12">
        <v>5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f t="shared" si="0"/>
        <v>6</v>
      </c>
      <c r="Y19" s="9" t="s">
        <v>61</v>
      </c>
      <c r="Z19" s="12" t="s">
        <v>62</v>
      </c>
      <c r="AA19" s="12">
        <v>8</v>
      </c>
    </row>
    <row r="20" spans="1:27" s="8" customFormat="1" ht="24.95" customHeight="1" x14ac:dyDescent="0.25">
      <c r="A20" s="10" t="str">
        <f>("372")</f>
        <v>372</v>
      </c>
      <c r="B20" s="11" t="s">
        <v>66</v>
      </c>
      <c r="C20" s="11" t="s">
        <v>67</v>
      </c>
      <c r="D20" s="10">
        <v>1</v>
      </c>
      <c r="E20" s="11" t="s">
        <v>32</v>
      </c>
      <c r="F20" s="11" t="s">
        <v>38</v>
      </c>
      <c r="G20" s="11" t="s">
        <v>68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5</v>
      </c>
      <c r="Q20" s="12">
        <v>2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f t="shared" si="0"/>
        <v>8</v>
      </c>
      <c r="Y20" s="9" t="s">
        <v>69</v>
      </c>
      <c r="Z20" s="12"/>
      <c r="AA20" s="12">
        <v>7</v>
      </c>
    </row>
    <row r="21" spans="1:27" s="8" customFormat="1" ht="24.95" customHeight="1" x14ac:dyDescent="0.25">
      <c r="A21" s="10" t="str">
        <f>("329")</f>
        <v>329</v>
      </c>
      <c r="B21" s="11" t="s">
        <v>40</v>
      </c>
      <c r="C21" s="11" t="s">
        <v>70</v>
      </c>
      <c r="D21" s="10">
        <v>1</v>
      </c>
      <c r="E21" s="11" t="s">
        <v>32</v>
      </c>
      <c r="F21" s="11" t="s">
        <v>71</v>
      </c>
      <c r="G21" s="11" t="s">
        <v>72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5</v>
      </c>
      <c r="O21" s="12">
        <v>0</v>
      </c>
      <c r="P21" s="12">
        <v>0</v>
      </c>
      <c r="Q21" s="12">
        <v>2</v>
      </c>
      <c r="R21" s="12">
        <v>0</v>
      </c>
      <c r="S21" s="12">
        <v>1</v>
      </c>
      <c r="T21" s="12">
        <v>0</v>
      </c>
      <c r="U21" s="12">
        <v>0</v>
      </c>
      <c r="V21" s="12">
        <v>0</v>
      </c>
      <c r="W21" s="12">
        <v>0</v>
      </c>
      <c r="X21" s="12">
        <f t="shared" si="0"/>
        <v>9</v>
      </c>
      <c r="Y21" s="9" t="s">
        <v>73</v>
      </c>
      <c r="Z21" s="12"/>
      <c r="AA21" s="12">
        <v>6</v>
      </c>
    </row>
    <row r="22" spans="1:27" s="8" customFormat="1" ht="24.95" customHeight="1" x14ac:dyDescent="0.25">
      <c r="A22" s="10" t="str">
        <f>("308")</f>
        <v>308</v>
      </c>
      <c r="B22" s="11" t="s">
        <v>74</v>
      </c>
      <c r="C22" s="11" t="s">
        <v>75</v>
      </c>
      <c r="D22" s="10">
        <v>1</v>
      </c>
      <c r="E22" s="11" t="s">
        <v>32</v>
      </c>
      <c r="F22" s="11" t="s">
        <v>76</v>
      </c>
      <c r="G22" s="11" t="s">
        <v>72</v>
      </c>
      <c r="H22" s="12">
        <v>0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</v>
      </c>
      <c r="Q22" s="12">
        <v>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3</v>
      </c>
      <c r="X22" s="12">
        <f t="shared" si="0"/>
        <v>12</v>
      </c>
      <c r="Y22" s="9" t="s">
        <v>77</v>
      </c>
      <c r="Z22" s="12"/>
      <c r="AA22" s="12">
        <v>5</v>
      </c>
    </row>
    <row r="23" spans="1:27" s="8" customFormat="1" ht="24.95" customHeight="1" x14ac:dyDescent="0.25">
      <c r="A23" s="10" t="str">
        <f>("349")</f>
        <v>349</v>
      </c>
      <c r="B23" s="11" t="s">
        <v>78</v>
      </c>
      <c r="C23" s="11" t="s">
        <v>79</v>
      </c>
      <c r="D23" s="10">
        <v>1</v>
      </c>
      <c r="E23" s="11" t="s">
        <v>32</v>
      </c>
      <c r="F23" s="11" t="s">
        <v>80</v>
      </c>
      <c r="G23" s="11" t="s">
        <v>81</v>
      </c>
      <c r="H23" s="12">
        <v>0</v>
      </c>
      <c r="I23" s="12">
        <v>0</v>
      </c>
      <c r="J23" s="12">
        <v>1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4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3</v>
      </c>
      <c r="W23" s="12">
        <v>5</v>
      </c>
      <c r="X23" s="12">
        <f t="shared" si="0"/>
        <v>14</v>
      </c>
      <c r="Y23" s="9" t="s">
        <v>82</v>
      </c>
      <c r="Z23" s="12"/>
      <c r="AA23" s="12">
        <v>4</v>
      </c>
    </row>
    <row r="24" spans="1:27" s="8" customFormat="1" ht="24.95" customHeight="1" x14ac:dyDescent="0.25">
      <c r="A24" s="10" t="str">
        <f>("226")</f>
        <v>226</v>
      </c>
      <c r="B24" s="11" t="s">
        <v>83</v>
      </c>
      <c r="C24" s="11" t="s">
        <v>84</v>
      </c>
      <c r="D24" s="10">
        <v>1</v>
      </c>
      <c r="E24" s="11" t="s">
        <v>32</v>
      </c>
      <c r="F24" s="11" t="s">
        <v>85</v>
      </c>
      <c r="G24" s="11" t="s">
        <v>86</v>
      </c>
      <c r="H24" s="12">
        <v>0</v>
      </c>
      <c r="I24" s="12">
        <v>0</v>
      </c>
      <c r="J24" s="12">
        <v>4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6</v>
      </c>
      <c r="Q24" s="12">
        <v>3</v>
      </c>
      <c r="R24" s="12">
        <v>0</v>
      </c>
      <c r="S24" s="12">
        <v>1</v>
      </c>
      <c r="T24" s="12">
        <v>1</v>
      </c>
      <c r="U24" s="12">
        <v>2</v>
      </c>
      <c r="V24" s="12">
        <v>5</v>
      </c>
      <c r="W24" s="12">
        <v>3</v>
      </c>
      <c r="X24" s="12">
        <f t="shared" si="0"/>
        <v>26</v>
      </c>
      <c r="Y24" s="9" t="s">
        <v>87</v>
      </c>
      <c r="Z24" s="12"/>
      <c r="AA24" s="12">
        <v>3</v>
      </c>
    </row>
    <row r="25" spans="1:27" s="8" customFormat="1" ht="24.95" customHeight="1" x14ac:dyDescent="0.25">
      <c r="A25" s="10"/>
      <c r="B25" s="11"/>
      <c r="C25" s="11"/>
      <c r="D25" s="10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9"/>
      <c r="Z25" s="12"/>
      <c r="AA25" s="12"/>
    </row>
    <row r="26" spans="1:27" s="8" customFormat="1" ht="24.95" customHeight="1" x14ac:dyDescent="0.25">
      <c r="A26" s="10" t="str">
        <f>("335")</f>
        <v>335</v>
      </c>
      <c r="B26" s="11" t="s">
        <v>88</v>
      </c>
      <c r="C26" s="11" t="s">
        <v>89</v>
      </c>
      <c r="D26" s="10">
        <v>2</v>
      </c>
      <c r="E26" s="11" t="s">
        <v>90</v>
      </c>
      <c r="F26" s="11" t="s">
        <v>91</v>
      </c>
      <c r="G26" s="11" t="s">
        <v>92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f t="shared" ref="X26:X36" si="1">SUM(H26:W26)</f>
        <v>0</v>
      </c>
      <c r="Y26" s="9" t="s">
        <v>35</v>
      </c>
      <c r="Z26" s="12"/>
      <c r="AA26" s="12">
        <v>20</v>
      </c>
    </row>
    <row r="27" spans="1:27" s="8" customFormat="1" ht="24.95" customHeight="1" x14ac:dyDescent="0.25">
      <c r="A27" s="10" t="str">
        <f>("177")</f>
        <v>177</v>
      </c>
      <c r="B27" s="11" t="s">
        <v>93</v>
      </c>
      <c r="C27" s="11" t="s">
        <v>94</v>
      </c>
      <c r="D27" s="10">
        <v>2</v>
      </c>
      <c r="E27" s="11" t="s">
        <v>90</v>
      </c>
      <c r="F27" s="11" t="s">
        <v>33</v>
      </c>
      <c r="G27" s="11" t="s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f t="shared" si="1"/>
        <v>1</v>
      </c>
      <c r="Y27" s="9" t="s">
        <v>95</v>
      </c>
      <c r="Z27" s="12"/>
      <c r="AA27" s="12">
        <v>17</v>
      </c>
    </row>
    <row r="28" spans="1:27" s="8" customFormat="1" ht="24.95" customHeight="1" x14ac:dyDescent="0.25">
      <c r="A28" s="10" t="str">
        <f>("381")</f>
        <v>381</v>
      </c>
      <c r="B28" s="11" t="s">
        <v>36</v>
      </c>
      <c r="C28" s="11" t="s">
        <v>96</v>
      </c>
      <c r="D28" s="10">
        <v>2</v>
      </c>
      <c r="E28" s="11" t="s">
        <v>90</v>
      </c>
      <c r="F28" s="11" t="s">
        <v>97</v>
      </c>
      <c r="G28" s="11" t="s">
        <v>34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2</v>
      </c>
      <c r="X28" s="12">
        <f t="shared" si="1"/>
        <v>2</v>
      </c>
      <c r="Y28" s="9" t="s">
        <v>43</v>
      </c>
      <c r="Z28" s="12"/>
      <c r="AA28" s="12">
        <v>15</v>
      </c>
    </row>
    <row r="29" spans="1:27" s="18" customFormat="1" ht="24.95" customHeight="1" x14ac:dyDescent="0.25">
      <c r="A29" s="14" t="str">
        <f>("221")</f>
        <v>221</v>
      </c>
      <c r="B29" s="15" t="s">
        <v>111</v>
      </c>
      <c r="C29" s="15" t="s">
        <v>112</v>
      </c>
      <c r="D29" s="14">
        <v>2</v>
      </c>
      <c r="E29" s="15" t="s">
        <v>90</v>
      </c>
      <c r="F29" s="15" t="s">
        <v>113</v>
      </c>
      <c r="G29" s="15" t="s">
        <v>34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3</v>
      </c>
      <c r="X29" s="16">
        <f t="shared" si="1"/>
        <v>3</v>
      </c>
      <c r="Y29" s="13" t="s">
        <v>101</v>
      </c>
      <c r="Z29" s="16" t="s">
        <v>52</v>
      </c>
      <c r="AA29" s="16">
        <v>13</v>
      </c>
    </row>
    <row r="30" spans="1:27" s="8" customFormat="1" ht="24.95" customHeight="1" x14ac:dyDescent="0.25">
      <c r="A30" s="10" t="str">
        <f>("360")</f>
        <v>360</v>
      </c>
      <c r="B30" s="11" t="s">
        <v>98</v>
      </c>
      <c r="C30" s="11" t="s">
        <v>99</v>
      </c>
      <c r="D30" s="10">
        <v>2</v>
      </c>
      <c r="E30" s="11" t="s">
        <v>90</v>
      </c>
      <c r="F30" s="11" t="s">
        <v>100</v>
      </c>
      <c r="G30" s="11" t="s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2</v>
      </c>
      <c r="X30" s="12">
        <f t="shared" si="1"/>
        <v>3</v>
      </c>
      <c r="Y30" s="13" t="s">
        <v>51</v>
      </c>
      <c r="Z30" s="12" t="s">
        <v>62</v>
      </c>
      <c r="AA30" s="12">
        <v>11</v>
      </c>
    </row>
    <row r="31" spans="1:27" s="8" customFormat="1" ht="24.95" customHeight="1" x14ac:dyDescent="0.25">
      <c r="A31" s="10" t="str">
        <f>("180")</f>
        <v>180</v>
      </c>
      <c r="B31" s="11" t="s">
        <v>102</v>
      </c>
      <c r="C31" s="11" t="s">
        <v>103</v>
      </c>
      <c r="D31" s="10">
        <v>2</v>
      </c>
      <c r="E31" s="11" t="s">
        <v>90</v>
      </c>
      <c r="F31" s="11" t="s">
        <v>104</v>
      </c>
      <c r="G31" s="11" t="s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</v>
      </c>
      <c r="W31" s="12">
        <v>2</v>
      </c>
      <c r="X31" s="12">
        <f t="shared" si="1"/>
        <v>4</v>
      </c>
      <c r="Y31" s="13" t="s">
        <v>56</v>
      </c>
      <c r="Z31" s="12"/>
      <c r="AA31" s="12">
        <v>10</v>
      </c>
    </row>
    <row r="32" spans="1:27" s="8" customFormat="1" ht="24.95" customHeight="1" x14ac:dyDescent="0.25">
      <c r="A32" s="10" t="str">
        <f>("243")</f>
        <v>243</v>
      </c>
      <c r="B32" s="11" t="s">
        <v>105</v>
      </c>
      <c r="C32" s="11" t="s">
        <v>106</v>
      </c>
      <c r="D32" s="10">
        <v>2</v>
      </c>
      <c r="E32" s="11" t="s">
        <v>90</v>
      </c>
      <c r="F32" s="11" t="s">
        <v>107</v>
      </c>
      <c r="G32" s="11" t="s">
        <v>108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1</v>
      </c>
      <c r="W32" s="12">
        <v>3</v>
      </c>
      <c r="X32" s="12">
        <f t="shared" si="1"/>
        <v>5</v>
      </c>
      <c r="Y32" s="13" t="s">
        <v>61</v>
      </c>
      <c r="Z32" s="12"/>
      <c r="AA32" s="12">
        <v>9</v>
      </c>
    </row>
    <row r="33" spans="1:28" s="8" customFormat="1" ht="24.95" customHeight="1" x14ac:dyDescent="0.25">
      <c r="A33" s="10" t="str">
        <f>("228")</f>
        <v>228</v>
      </c>
      <c r="B33" s="11" t="s">
        <v>109</v>
      </c>
      <c r="C33" s="11" t="s">
        <v>110</v>
      </c>
      <c r="D33" s="10">
        <v>2</v>
      </c>
      <c r="E33" s="11" t="s">
        <v>90</v>
      </c>
      <c r="F33" s="11" t="s">
        <v>104</v>
      </c>
      <c r="G33" s="11" t="s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6</v>
      </c>
      <c r="X33" s="12">
        <f t="shared" si="1"/>
        <v>6</v>
      </c>
      <c r="Y33" s="13" t="s">
        <v>114</v>
      </c>
      <c r="Z33" s="12"/>
      <c r="AA33" s="12">
        <v>8</v>
      </c>
    </row>
    <row r="34" spans="1:28" s="8" customFormat="1" ht="24.95" customHeight="1" x14ac:dyDescent="0.25">
      <c r="A34" s="10" t="str">
        <f>("386")</f>
        <v>386</v>
      </c>
      <c r="B34" s="11" t="s">
        <v>115</v>
      </c>
      <c r="C34" s="11" t="s">
        <v>116</v>
      </c>
      <c r="D34" s="10">
        <v>2</v>
      </c>
      <c r="E34" s="11" t="s">
        <v>90</v>
      </c>
      <c r="F34" s="11" t="s">
        <v>38</v>
      </c>
      <c r="G34" s="11" t="s">
        <v>117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5</v>
      </c>
      <c r="W34" s="12">
        <v>5</v>
      </c>
      <c r="X34" s="12">
        <f t="shared" si="1"/>
        <v>10</v>
      </c>
      <c r="Y34" s="13" t="s">
        <v>69</v>
      </c>
      <c r="Z34" s="12"/>
      <c r="AA34" s="12">
        <v>7</v>
      </c>
    </row>
    <row r="35" spans="1:28" s="8" customFormat="1" ht="24.95" customHeight="1" x14ac:dyDescent="0.25">
      <c r="A35" s="10" t="str">
        <f>("95")</f>
        <v>95</v>
      </c>
      <c r="B35" s="11" t="s">
        <v>105</v>
      </c>
      <c r="C35" s="11" t="s">
        <v>118</v>
      </c>
      <c r="D35" s="10">
        <v>2</v>
      </c>
      <c r="E35" s="11" t="s">
        <v>90</v>
      </c>
      <c r="F35" s="11" t="s">
        <v>55</v>
      </c>
      <c r="G35" s="11" t="s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5</v>
      </c>
      <c r="P35" s="12">
        <v>1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</v>
      </c>
      <c r="W35" s="12">
        <v>4</v>
      </c>
      <c r="X35" s="12">
        <f t="shared" si="1"/>
        <v>12</v>
      </c>
      <c r="Y35" s="13" t="s">
        <v>73</v>
      </c>
      <c r="Z35" s="12"/>
      <c r="AA35" s="12">
        <v>6</v>
      </c>
    </row>
    <row r="36" spans="1:28" s="8" customFormat="1" ht="24.95" customHeight="1" x14ac:dyDescent="0.25">
      <c r="A36" s="10" t="str">
        <f>("188")</f>
        <v>188</v>
      </c>
      <c r="B36" s="11" t="s">
        <v>119</v>
      </c>
      <c r="C36" s="11" t="s">
        <v>120</v>
      </c>
      <c r="D36" s="10">
        <v>2</v>
      </c>
      <c r="E36" s="11" t="s">
        <v>90</v>
      </c>
      <c r="F36" s="11" t="s">
        <v>121</v>
      </c>
      <c r="G36" s="11" t="s">
        <v>0</v>
      </c>
      <c r="H36" s="12">
        <v>0</v>
      </c>
      <c r="I36" s="12">
        <v>0</v>
      </c>
      <c r="J36" s="12">
        <v>0</v>
      </c>
      <c r="K36" s="12">
        <v>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10</v>
      </c>
      <c r="S36" s="12">
        <v>0</v>
      </c>
      <c r="T36" s="12">
        <v>0</v>
      </c>
      <c r="U36" s="12">
        <v>1</v>
      </c>
      <c r="V36" s="12">
        <v>3</v>
      </c>
      <c r="W36" s="12">
        <v>8</v>
      </c>
      <c r="X36" s="12">
        <f t="shared" si="1"/>
        <v>25</v>
      </c>
      <c r="Y36" s="13" t="s">
        <v>77</v>
      </c>
      <c r="Z36" s="12"/>
      <c r="AA36" s="12">
        <v>5</v>
      </c>
    </row>
    <row r="37" spans="1:28" s="8" customFormat="1" ht="24.95" customHeight="1" x14ac:dyDescent="0.25">
      <c r="A37" s="10"/>
      <c r="B37" s="11"/>
      <c r="C37" s="11"/>
      <c r="D37" s="10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9"/>
      <c r="Z37" s="12"/>
      <c r="AA37" s="12"/>
    </row>
    <row r="38" spans="1:28" s="8" customFormat="1" ht="24.95" customHeight="1" x14ac:dyDescent="0.25">
      <c r="A38" s="14" t="str">
        <f>("293")</f>
        <v>293</v>
      </c>
      <c r="B38" s="15" t="s">
        <v>122</v>
      </c>
      <c r="C38" s="15" t="s">
        <v>59</v>
      </c>
      <c r="D38" s="14">
        <v>3</v>
      </c>
      <c r="E38" s="15" t="s">
        <v>123</v>
      </c>
      <c r="F38" s="15" t="s">
        <v>60</v>
      </c>
      <c r="G38" s="15" t="s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f t="shared" ref="X38:X46" si="2">SUM(H38:W38)</f>
        <v>0</v>
      </c>
      <c r="Y38" s="17" t="s">
        <v>35</v>
      </c>
      <c r="Z38" s="16"/>
      <c r="AA38" s="16">
        <v>20</v>
      </c>
      <c r="AB38" s="18"/>
    </row>
    <row r="39" spans="1:28" s="8" customFormat="1" ht="24.95" customHeight="1" x14ac:dyDescent="0.25">
      <c r="A39" s="14" t="str">
        <f>("369")</f>
        <v>369</v>
      </c>
      <c r="B39" s="15" t="s">
        <v>124</v>
      </c>
      <c r="C39" s="15" t="s">
        <v>125</v>
      </c>
      <c r="D39" s="14">
        <v>3</v>
      </c>
      <c r="E39" s="15" t="s">
        <v>123</v>
      </c>
      <c r="F39" s="15" t="s">
        <v>33</v>
      </c>
      <c r="G39" s="15" t="s">
        <v>126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2</v>
      </c>
      <c r="W39" s="16">
        <v>0</v>
      </c>
      <c r="X39" s="16">
        <f t="shared" si="2"/>
        <v>2</v>
      </c>
      <c r="Y39" s="17" t="s">
        <v>95</v>
      </c>
      <c r="Z39" s="16"/>
      <c r="AA39" s="16">
        <v>17</v>
      </c>
      <c r="AB39" s="18"/>
    </row>
    <row r="40" spans="1:28" s="8" customFormat="1" ht="24.95" customHeight="1" x14ac:dyDescent="0.25">
      <c r="A40" s="14" t="str">
        <f>("129")</f>
        <v>129</v>
      </c>
      <c r="B40" s="15" t="s">
        <v>105</v>
      </c>
      <c r="C40" s="15" t="s">
        <v>127</v>
      </c>
      <c r="D40" s="14">
        <v>3</v>
      </c>
      <c r="E40" s="15" t="s">
        <v>123</v>
      </c>
      <c r="F40" s="15" t="s">
        <v>128</v>
      </c>
      <c r="G40" s="15" t="s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3</v>
      </c>
      <c r="W40" s="16">
        <v>0</v>
      </c>
      <c r="X40" s="16">
        <f t="shared" si="2"/>
        <v>3</v>
      </c>
      <c r="Y40" s="17" t="s">
        <v>43</v>
      </c>
      <c r="Z40" s="16"/>
      <c r="AA40" s="16">
        <v>15</v>
      </c>
      <c r="AB40" s="18"/>
    </row>
    <row r="41" spans="1:28" s="8" customFormat="1" ht="24.95" customHeight="1" x14ac:dyDescent="0.25">
      <c r="A41" s="14" t="str">
        <f>("252")</f>
        <v>252</v>
      </c>
      <c r="B41" s="15" t="s">
        <v>131</v>
      </c>
      <c r="C41" s="15" t="s">
        <v>64</v>
      </c>
      <c r="D41" s="14">
        <v>3</v>
      </c>
      <c r="E41" s="15" t="s">
        <v>123</v>
      </c>
      <c r="F41" s="15" t="s">
        <v>113</v>
      </c>
      <c r="G41" s="15" t="s">
        <v>34</v>
      </c>
      <c r="H41" s="16">
        <v>0</v>
      </c>
      <c r="I41" s="16">
        <v>0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</v>
      </c>
      <c r="R41" s="16">
        <v>0</v>
      </c>
      <c r="S41" s="16">
        <v>0</v>
      </c>
      <c r="T41" s="16">
        <v>0</v>
      </c>
      <c r="U41" s="16">
        <v>0</v>
      </c>
      <c r="V41" s="16">
        <v>3</v>
      </c>
      <c r="W41" s="16">
        <v>1</v>
      </c>
      <c r="X41" s="16">
        <f t="shared" si="2"/>
        <v>6</v>
      </c>
      <c r="Y41" s="17" t="s">
        <v>101</v>
      </c>
      <c r="Z41" s="16" t="s">
        <v>132</v>
      </c>
      <c r="AA41" s="16">
        <v>11</v>
      </c>
      <c r="AB41" s="18"/>
    </row>
    <row r="42" spans="1:28" s="8" customFormat="1" ht="24.95" customHeight="1" x14ac:dyDescent="0.25">
      <c r="A42" s="14" t="str">
        <f>("285")</f>
        <v>285</v>
      </c>
      <c r="B42" s="15" t="s">
        <v>133</v>
      </c>
      <c r="C42" s="15" t="s">
        <v>134</v>
      </c>
      <c r="D42" s="14">
        <v>3</v>
      </c>
      <c r="E42" s="15" t="s">
        <v>123</v>
      </c>
      <c r="F42" s="15" t="s">
        <v>135</v>
      </c>
      <c r="G42" s="15" t="s">
        <v>136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2</v>
      </c>
      <c r="W42" s="16">
        <v>4</v>
      </c>
      <c r="X42" s="16">
        <f t="shared" si="2"/>
        <v>6</v>
      </c>
      <c r="Y42" s="17" t="s">
        <v>51</v>
      </c>
      <c r="Z42" s="16" t="s">
        <v>137</v>
      </c>
      <c r="AA42" s="16">
        <v>11</v>
      </c>
      <c r="AB42" s="18"/>
    </row>
    <row r="43" spans="1:28" s="18" customFormat="1" ht="24.95" customHeight="1" x14ac:dyDescent="0.25">
      <c r="A43" s="14" t="str">
        <f>("353")</f>
        <v>353</v>
      </c>
      <c r="B43" s="15" t="s">
        <v>129</v>
      </c>
      <c r="C43" s="15" t="s">
        <v>130</v>
      </c>
      <c r="D43" s="14">
        <v>3</v>
      </c>
      <c r="E43" s="15" t="s">
        <v>123</v>
      </c>
      <c r="F43" s="15" t="s">
        <v>55</v>
      </c>
      <c r="G43" s="15" t="s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1</v>
      </c>
      <c r="V43" s="16">
        <v>4</v>
      </c>
      <c r="W43" s="16">
        <v>2</v>
      </c>
      <c r="X43" s="16">
        <f t="shared" ref="X43" si="3">SUM(H43:W43)</f>
        <v>7</v>
      </c>
      <c r="Y43" s="17" t="s">
        <v>56</v>
      </c>
      <c r="Z43" s="16" t="s">
        <v>347</v>
      </c>
      <c r="AA43" s="16">
        <v>13</v>
      </c>
    </row>
    <row r="44" spans="1:28" s="8" customFormat="1" ht="24.95" customHeight="1" x14ac:dyDescent="0.25">
      <c r="A44" s="14" t="str">
        <f>("19")</f>
        <v>19</v>
      </c>
      <c r="B44" s="15" t="s">
        <v>138</v>
      </c>
      <c r="C44" s="15" t="s">
        <v>79</v>
      </c>
      <c r="D44" s="14">
        <v>3</v>
      </c>
      <c r="E44" s="15" t="s">
        <v>123</v>
      </c>
      <c r="F44" s="15" t="s">
        <v>139</v>
      </c>
      <c r="G44" s="15" t="s">
        <v>81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6</v>
      </c>
      <c r="W44" s="16">
        <v>0</v>
      </c>
      <c r="X44" s="16">
        <f t="shared" si="2"/>
        <v>7</v>
      </c>
      <c r="Y44" s="17" t="s">
        <v>61</v>
      </c>
      <c r="Z44" s="16" t="s">
        <v>57</v>
      </c>
      <c r="AA44" s="16">
        <v>9</v>
      </c>
      <c r="AB44" s="18"/>
    </row>
    <row r="45" spans="1:28" s="8" customFormat="1" ht="24.95" customHeight="1" x14ac:dyDescent="0.25">
      <c r="A45" s="14" t="str">
        <f>("361")</f>
        <v>361</v>
      </c>
      <c r="B45" s="15" t="s">
        <v>140</v>
      </c>
      <c r="C45" s="15" t="s">
        <v>141</v>
      </c>
      <c r="D45" s="14">
        <v>3</v>
      </c>
      <c r="E45" s="15" t="s">
        <v>123</v>
      </c>
      <c r="F45" s="15" t="s">
        <v>142</v>
      </c>
      <c r="G45" s="15" t="s">
        <v>143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1</v>
      </c>
      <c r="R45" s="16">
        <v>0</v>
      </c>
      <c r="S45" s="16">
        <v>0</v>
      </c>
      <c r="T45" s="16">
        <v>0</v>
      </c>
      <c r="U45" s="16">
        <v>0</v>
      </c>
      <c r="V45" s="16">
        <v>3</v>
      </c>
      <c r="W45" s="16">
        <v>2</v>
      </c>
      <c r="X45" s="16">
        <f t="shared" si="2"/>
        <v>7</v>
      </c>
      <c r="Y45" s="17" t="s">
        <v>114</v>
      </c>
      <c r="Z45" s="16" t="s">
        <v>144</v>
      </c>
      <c r="AA45" s="16">
        <v>8</v>
      </c>
      <c r="AB45" s="18"/>
    </row>
    <row r="46" spans="1:28" s="8" customFormat="1" ht="24.95" customHeight="1" x14ac:dyDescent="0.25">
      <c r="A46" s="14" t="str">
        <f>("146")</f>
        <v>146</v>
      </c>
      <c r="B46" s="15" t="s">
        <v>160</v>
      </c>
      <c r="C46" s="15" t="s">
        <v>161</v>
      </c>
      <c r="D46" s="14">
        <v>3</v>
      </c>
      <c r="E46" s="15" t="s">
        <v>123</v>
      </c>
      <c r="F46" s="15" t="s">
        <v>162</v>
      </c>
      <c r="G46" s="15" t="s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</v>
      </c>
      <c r="P46" s="16">
        <v>0</v>
      </c>
      <c r="Q46" s="16">
        <v>1</v>
      </c>
      <c r="R46" s="16">
        <v>0</v>
      </c>
      <c r="S46" s="16">
        <v>0</v>
      </c>
      <c r="T46" s="16">
        <v>0</v>
      </c>
      <c r="U46" s="16">
        <v>1</v>
      </c>
      <c r="V46" s="16">
        <v>1</v>
      </c>
      <c r="W46" s="16">
        <v>3</v>
      </c>
      <c r="X46" s="16">
        <f t="shared" si="2"/>
        <v>7</v>
      </c>
      <c r="Y46" s="17" t="s">
        <v>69</v>
      </c>
      <c r="Z46" s="16" t="s">
        <v>174</v>
      </c>
      <c r="AA46" s="16">
        <v>1</v>
      </c>
      <c r="AB46" s="18"/>
    </row>
    <row r="47" spans="1:28" s="8" customFormat="1" ht="24.95" customHeight="1" x14ac:dyDescent="0.25">
      <c r="A47" s="14" t="str">
        <f>("232")</f>
        <v>232</v>
      </c>
      <c r="B47" s="15" t="s">
        <v>93</v>
      </c>
      <c r="C47" s="15" t="s">
        <v>145</v>
      </c>
      <c r="D47" s="14">
        <v>3</v>
      </c>
      <c r="E47" s="15" t="s">
        <v>123</v>
      </c>
      <c r="F47" s="15" t="s">
        <v>85</v>
      </c>
      <c r="G47" s="15" t="s">
        <v>46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1</v>
      </c>
      <c r="W47" s="16">
        <v>6</v>
      </c>
      <c r="X47" s="16">
        <v>9</v>
      </c>
      <c r="Y47" s="17" t="s">
        <v>73</v>
      </c>
      <c r="Z47" s="16" t="s">
        <v>62</v>
      </c>
      <c r="AA47" s="16">
        <v>7</v>
      </c>
      <c r="AB47" s="18"/>
    </row>
    <row r="48" spans="1:28" s="8" customFormat="1" ht="24.95" customHeight="1" x14ac:dyDescent="0.25">
      <c r="A48" s="14" t="str">
        <f>("109")</f>
        <v>109</v>
      </c>
      <c r="B48" s="15" t="s">
        <v>146</v>
      </c>
      <c r="C48" s="15" t="s">
        <v>147</v>
      </c>
      <c r="D48" s="14">
        <v>3</v>
      </c>
      <c r="E48" s="15" t="s">
        <v>123</v>
      </c>
      <c r="F48" s="15" t="s">
        <v>148</v>
      </c>
      <c r="G48" s="15" t="s">
        <v>34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8</v>
      </c>
      <c r="W48" s="16">
        <v>0</v>
      </c>
      <c r="X48" s="16">
        <f t="shared" ref="X48:X70" si="4">SUM(H48:W48)</f>
        <v>9</v>
      </c>
      <c r="Y48" s="17" t="s">
        <v>77</v>
      </c>
      <c r="Z48" s="16" t="s">
        <v>132</v>
      </c>
      <c r="AA48" s="16">
        <v>6</v>
      </c>
      <c r="AB48" s="18"/>
    </row>
    <row r="49" spans="1:28" s="8" customFormat="1" ht="24.95" customHeight="1" x14ac:dyDescent="0.25">
      <c r="A49" s="14" t="str">
        <f>("225")</f>
        <v>225</v>
      </c>
      <c r="B49" s="15" t="s">
        <v>149</v>
      </c>
      <c r="C49" s="15" t="s">
        <v>150</v>
      </c>
      <c r="D49" s="14">
        <v>3</v>
      </c>
      <c r="E49" s="15" t="s">
        <v>123</v>
      </c>
      <c r="F49" s="15" t="s">
        <v>151</v>
      </c>
      <c r="G49" s="15" t="s">
        <v>92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5</v>
      </c>
      <c r="W49" s="16">
        <v>4</v>
      </c>
      <c r="X49" s="16">
        <f t="shared" si="4"/>
        <v>9</v>
      </c>
      <c r="Y49" s="17" t="s">
        <v>77</v>
      </c>
      <c r="Z49" s="16" t="s">
        <v>137</v>
      </c>
      <c r="AA49" s="16">
        <v>6</v>
      </c>
      <c r="AB49" s="18"/>
    </row>
    <row r="50" spans="1:28" s="8" customFormat="1" ht="24.95" customHeight="1" x14ac:dyDescent="0.25">
      <c r="A50" s="14" t="str">
        <f>("362")</f>
        <v>362</v>
      </c>
      <c r="B50" s="15" t="s">
        <v>152</v>
      </c>
      <c r="C50" s="15" t="s">
        <v>153</v>
      </c>
      <c r="D50" s="14">
        <v>3</v>
      </c>
      <c r="E50" s="15" t="s">
        <v>123</v>
      </c>
      <c r="F50" s="15" t="s">
        <v>154</v>
      </c>
      <c r="G50" s="15" t="s">
        <v>143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1</v>
      </c>
      <c r="O50" s="16">
        <v>0</v>
      </c>
      <c r="P50" s="16">
        <v>0</v>
      </c>
      <c r="Q50" s="16">
        <v>1</v>
      </c>
      <c r="R50" s="16">
        <v>0</v>
      </c>
      <c r="S50" s="16">
        <v>0</v>
      </c>
      <c r="T50" s="16">
        <v>0</v>
      </c>
      <c r="U50" s="16">
        <v>0</v>
      </c>
      <c r="V50" s="16">
        <v>3</v>
      </c>
      <c r="W50" s="16">
        <v>3</v>
      </c>
      <c r="X50" s="16">
        <f t="shared" si="4"/>
        <v>9</v>
      </c>
      <c r="Y50" s="17" t="s">
        <v>87</v>
      </c>
      <c r="Z50" s="16" t="s">
        <v>144</v>
      </c>
      <c r="AA50" s="16">
        <v>4</v>
      </c>
      <c r="AB50" s="18"/>
    </row>
    <row r="51" spans="1:28" s="8" customFormat="1" ht="24.95" customHeight="1" x14ac:dyDescent="0.25">
      <c r="A51" s="14" t="str">
        <f>("251")</f>
        <v>251</v>
      </c>
      <c r="B51" s="15" t="s">
        <v>155</v>
      </c>
      <c r="C51" s="15" t="s">
        <v>64</v>
      </c>
      <c r="D51" s="14">
        <v>3</v>
      </c>
      <c r="E51" s="15" t="s">
        <v>123</v>
      </c>
      <c r="F51" s="15" t="s">
        <v>97</v>
      </c>
      <c r="G51" s="15" t="s">
        <v>0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16">
        <v>0</v>
      </c>
      <c r="N51" s="16">
        <v>1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1</v>
      </c>
      <c r="V51" s="16">
        <v>3</v>
      </c>
      <c r="W51" s="16">
        <v>4</v>
      </c>
      <c r="X51" s="16">
        <f t="shared" si="4"/>
        <v>10</v>
      </c>
      <c r="Y51" s="17" t="s">
        <v>159</v>
      </c>
      <c r="Z51" s="16"/>
      <c r="AA51" s="16">
        <v>3</v>
      </c>
      <c r="AB51" s="18"/>
    </row>
    <row r="52" spans="1:28" s="8" customFormat="1" ht="24.95" customHeight="1" x14ac:dyDescent="0.25">
      <c r="A52" s="14" t="str">
        <f>("214")</f>
        <v>214</v>
      </c>
      <c r="B52" s="15" t="s">
        <v>156</v>
      </c>
      <c r="C52" s="15" t="s">
        <v>157</v>
      </c>
      <c r="D52" s="14">
        <v>3</v>
      </c>
      <c r="E52" s="15" t="s">
        <v>123</v>
      </c>
      <c r="F52" s="15" t="s">
        <v>158</v>
      </c>
      <c r="G52" s="15" t="s">
        <v>34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1</v>
      </c>
      <c r="V52" s="16">
        <v>8</v>
      </c>
      <c r="W52" s="16">
        <v>2</v>
      </c>
      <c r="X52" s="16">
        <f t="shared" si="4"/>
        <v>11</v>
      </c>
      <c r="Y52" s="17" t="s">
        <v>163</v>
      </c>
      <c r="Z52" s="16"/>
      <c r="AA52" s="16">
        <v>2</v>
      </c>
      <c r="AB52" s="18"/>
    </row>
    <row r="53" spans="1:28" s="8" customFormat="1" ht="24.95" customHeight="1" x14ac:dyDescent="0.25">
      <c r="A53" s="14" t="str">
        <f>("165")</f>
        <v>165</v>
      </c>
      <c r="B53" s="15" t="s">
        <v>164</v>
      </c>
      <c r="C53" s="15" t="s">
        <v>165</v>
      </c>
      <c r="D53" s="14">
        <v>3</v>
      </c>
      <c r="E53" s="15" t="s">
        <v>123</v>
      </c>
      <c r="F53" s="15" t="s">
        <v>85</v>
      </c>
      <c r="G53" s="15" t="s">
        <v>68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5</v>
      </c>
      <c r="R53" s="16">
        <v>0</v>
      </c>
      <c r="S53" s="16">
        <v>0</v>
      </c>
      <c r="T53" s="16">
        <v>0</v>
      </c>
      <c r="U53" s="16">
        <v>0</v>
      </c>
      <c r="V53" s="16">
        <v>2</v>
      </c>
      <c r="W53" s="16">
        <v>6</v>
      </c>
      <c r="X53" s="16">
        <f t="shared" si="4"/>
        <v>13</v>
      </c>
      <c r="Y53" s="17" t="s">
        <v>166</v>
      </c>
      <c r="Z53" s="16" t="s">
        <v>137</v>
      </c>
      <c r="AA53" s="16">
        <v>0</v>
      </c>
      <c r="AB53" s="18"/>
    </row>
    <row r="54" spans="1:28" s="8" customFormat="1" ht="24.95" customHeight="1" x14ac:dyDescent="0.25">
      <c r="A54" s="14" t="str">
        <f>("190")</f>
        <v>190</v>
      </c>
      <c r="B54" s="15" t="s">
        <v>167</v>
      </c>
      <c r="C54" s="15" t="s">
        <v>168</v>
      </c>
      <c r="D54" s="14">
        <v>3</v>
      </c>
      <c r="E54" s="15" t="s">
        <v>123</v>
      </c>
      <c r="F54" s="15" t="s">
        <v>85</v>
      </c>
      <c r="G54" s="15" t="s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1</v>
      </c>
      <c r="Q54" s="16">
        <v>5</v>
      </c>
      <c r="R54" s="16">
        <v>0</v>
      </c>
      <c r="S54" s="16">
        <v>0</v>
      </c>
      <c r="T54" s="16">
        <v>0</v>
      </c>
      <c r="U54" s="16">
        <v>0</v>
      </c>
      <c r="V54" s="16">
        <v>4</v>
      </c>
      <c r="W54" s="16">
        <v>3</v>
      </c>
      <c r="X54" s="16">
        <f t="shared" si="4"/>
        <v>13</v>
      </c>
      <c r="Y54" s="17" t="s">
        <v>166</v>
      </c>
      <c r="Z54" s="16" t="s">
        <v>137</v>
      </c>
      <c r="AA54" s="16">
        <v>0</v>
      </c>
      <c r="AB54" s="18"/>
    </row>
    <row r="55" spans="1:28" s="8" customFormat="1" ht="24.95" customHeight="1" x14ac:dyDescent="0.25">
      <c r="A55" s="14" t="str">
        <f>("312")</f>
        <v>312</v>
      </c>
      <c r="B55" s="15" t="s">
        <v>169</v>
      </c>
      <c r="C55" s="15" t="s">
        <v>170</v>
      </c>
      <c r="D55" s="14">
        <v>3</v>
      </c>
      <c r="E55" s="15" t="s">
        <v>123</v>
      </c>
      <c r="F55" s="15" t="s">
        <v>148</v>
      </c>
      <c r="G55" s="15" t="s">
        <v>126</v>
      </c>
      <c r="H55" s="16">
        <v>0</v>
      </c>
      <c r="I55" s="16">
        <v>0</v>
      </c>
      <c r="J55" s="16">
        <v>0</v>
      </c>
      <c r="K55" s="16">
        <v>1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1</v>
      </c>
      <c r="R55" s="16">
        <v>0</v>
      </c>
      <c r="S55" s="16">
        <v>0</v>
      </c>
      <c r="T55" s="16">
        <v>0</v>
      </c>
      <c r="U55" s="16">
        <v>5</v>
      </c>
      <c r="V55" s="16">
        <v>7</v>
      </c>
      <c r="W55" s="16">
        <v>0</v>
      </c>
      <c r="X55" s="16">
        <f t="shared" si="4"/>
        <v>14</v>
      </c>
      <c r="Y55" s="17" t="s">
        <v>348</v>
      </c>
      <c r="Z55" s="16"/>
      <c r="AA55" s="16">
        <v>0</v>
      </c>
      <c r="AB55" s="18"/>
    </row>
    <row r="56" spans="1:28" s="8" customFormat="1" ht="24.95" customHeight="1" x14ac:dyDescent="0.25">
      <c r="A56" s="14" t="str">
        <f>("220")</f>
        <v>220</v>
      </c>
      <c r="B56" s="15" t="s">
        <v>105</v>
      </c>
      <c r="C56" s="15" t="s">
        <v>172</v>
      </c>
      <c r="D56" s="14">
        <v>3</v>
      </c>
      <c r="E56" s="15" t="s">
        <v>123</v>
      </c>
      <c r="F56" s="15" t="s">
        <v>85</v>
      </c>
      <c r="G56" s="15" t="s">
        <v>0</v>
      </c>
      <c r="H56" s="16">
        <v>0</v>
      </c>
      <c r="I56" s="16">
        <v>0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4</v>
      </c>
      <c r="R56" s="16">
        <v>0</v>
      </c>
      <c r="S56" s="16">
        <v>0</v>
      </c>
      <c r="T56" s="16">
        <v>0</v>
      </c>
      <c r="U56" s="16">
        <v>1</v>
      </c>
      <c r="V56" s="16">
        <v>3</v>
      </c>
      <c r="W56" s="16">
        <v>6</v>
      </c>
      <c r="X56" s="16">
        <f t="shared" si="4"/>
        <v>15</v>
      </c>
      <c r="Y56" s="17" t="s">
        <v>171</v>
      </c>
      <c r="Z56" s="16" t="s">
        <v>174</v>
      </c>
      <c r="AA56" s="16">
        <v>0</v>
      </c>
      <c r="AB56" s="18"/>
    </row>
    <row r="57" spans="1:28" s="8" customFormat="1" ht="24.95" customHeight="1" x14ac:dyDescent="0.25">
      <c r="A57" s="14" t="str">
        <f>("341")</f>
        <v>341</v>
      </c>
      <c r="B57" s="15" t="s">
        <v>105</v>
      </c>
      <c r="C57" s="15" t="s">
        <v>155</v>
      </c>
      <c r="D57" s="14">
        <v>3</v>
      </c>
      <c r="E57" s="15" t="s">
        <v>123</v>
      </c>
      <c r="F57" s="15" t="s">
        <v>128</v>
      </c>
      <c r="G57" s="15" t="s">
        <v>0</v>
      </c>
      <c r="H57" s="16">
        <v>0</v>
      </c>
      <c r="I57" s="16">
        <v>0</v>
      </c>
      <c r="J57" s="16">
        <v>3</v>
      </c>
      <c r="K57" s="16">
        <v>2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4</v>
      </c>
      <c r="R57" s="16">
        <v>0</v>
      </c>
      <c r="S57" s="16">
        <v>0</v>
      </c>
      <c r="T57" s="16">
        <v>0</v>
      </c>
      <c r="U57" s="16">
        <v>2</v>
      </c>
      <c r="V57" s="16">
        <v>1</v>
      </c>
      <c r="W57" s="16">
        <v>3</v>
      </c>
      <c r="X57" s="16">
        <f t="shared" si="4"/>
        <v>15</v>
      </c>
      <c r="Y57" s="17" t="s">
        <v>173</v>
      </c>
      <c r="Z57" s="16" t="s">
        <v>176</v>
      </c>
      <c r="AA57" s="16">
        <v>0</v>
      </c>
      <c r="AB57" s="18"/>
    </row>
    <row r="58" spans="1:28" s="8" customFormat="1" ht="24.95" customHeight="1" x14ac:dyDescent="0.25">
      <c r="A58" s="14" t="str">
        <f>("21")</f>
        <v>21</v>
      </c>
      <c r="B58" s="15" t="s">
        <v>177</v>
      </c>
      <c r="C58" s="15" t="s">
        <v>178</v>
      </c>
      <c r="D58" s="14">
        <v>3</v>
      </c>
      <c r="E58" s="15" t="s">
        <v>123</v>
      </c>
      <c r="F58" s="15" t="s">
        <v>104</v>
      </c>
      <c r="G58" s="15" t="s">
        <v>68</v>
      </c>
      <c r="H58" s="16">
        <v>0</v>
      </c>
      <c r="I58" s="16">
        <v>1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1</v>
      </c>
      <c r="R58" s="16">
        <v>0</v>
      </c>
      <c r="S58" s="16">
        <v>0</v>
      </c>
      <c r="T58" s="16">
        <v>0</v>
      </c>
      <c r="U58" s="16">
        <v>2</v>
      </c>
      <c r="V58" s="16">
        <v>8</v>
      </c>
      <c r="W58" s="16">
        <v>3</v>
      </c>
      <c r="X58" s="16">
        <f t="shared" si="4"/>
        <v>16</v>
      </c>
      <c r="Y58" s="17" t="s">
        <v>175</v>
      </c>
      <c r="Z58" s="16"/>
      <c r="AA58" s="16">
        <v>0</v>
      </c>
      <c r="AB58" s="18"/>
    </row>
    <row r="59" spans="1:28" s="8" customFormat="1" ht="24.95" customHeight="1" x14ac:dyDescent="0.25">
      <c r="A59" s="14" t="str">
        <f>("85")</f>
        <v>85</v>
      </c>
      <c r="B59" s="15" t="s">
        <v>180</v>
      </c>
      <c r="C59" s="15" t="s">
        <v>181</v>
      </c>
      <c r="D59" s="14">
        <v>3</v>
      </c>
      <c r="E59" s="15" t="s">
        <v>123</v>
      </c>
      <c r="F59" s="15" t="s">
        <v>182</v>
      </c>
      <c r="G59" s="15" t="s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5</v>
      </c>
      <c r="Q59" s="16">
        <v>3</v>
      </c>
      <c r="R59" s="16">
        <v>0</v>
      </c>
      <c r="S59" s="16">
        <v>0</v>
      </c>
      <c r="T59" s="16">
        <v>0</v>
      </c>
      <c r="U59" s="16">
        <v>0</v>
      </c>
      <c r="V59" s="16">
        <v>3</v>
      </c>
      <c r="W59" s="16">
        <v>6</v>
      </c>
      <c r="X59" s="16">
        <f t="shared" si="4"/>
        <v>17</v>
      </c>
      <c r="Y59" s="17" t="s">
        <v>179</v>
      </c>
      <c r="Z59" s="16" t="s">
        <v>184</v>
      </c>
      <c r="AA59" s="16">
        <v>0</v>
      </c>
      <c r="AB59" s="18"/>
    </row>
    <row r="60" spans="1:28" s="8" customFormat="1" ht="24.95" customHeight="1" x14ac:dyDescent="0.25">
      <c r="A60" s="14" t="str">
        <f>("366")</f>
        <v>366</v>
      </c>
      <c r="B60" s="15" t="s">
        <v>36</v>
      </c>
      <c r="C60" s="15" t="s">
        <v>185</v>
      </c>
      <c r="D60" s="14">
        <v>3</v>
      </c>
      <c r="E60" s="15" t="s">
        <v>123</v>
      </c>
      <c r="F60" s="15" t="s">
        <v>186</v>
      </c>
      <c r="G60" s="15" t="s">
        <v>117</v>
      </c>
      <c r="H60" s="16">
        <v>0</v>
      </c>
      <c r="I60" s="16">
        <v>0</v>
      </c>
      <c r="J60" s="16">
        <v>1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2</v>
      </c>
      <c r="R60" s="16">
        <v>0</v>
      </c>
      <c r="S60" s="16">
        <v>0</v>
      </c>
      <c r="T60" s="16">
        <v>0</v>
      </c>
      <c r="U60" s="16">
        <v>0</v>
      </c>
      <c r="V60" s="16">
        <v>9</v>
      </c>
      <c r="W60" s="16">
        <v>5</v>
      </c>
      <c r="X60" s="16">
        <f t="shared" si="4"/>
        <v>17</v>
      </c>
      <c r="Y60" s="17" t="s">
        <v>183</v>
      </c>
      <c r="Z60" s="16" t="s">
        <v>184</v>
      </c>
      <c r="AA60" s="16">
        <v>0</v>
      </c>
      <c r="AB60" s="18"/>
    </row>
    <row r="61" spans="1:28" s="8" customFormat="1" ht="24.95" customHeight="1" x14ac:dyDescent="0.25">
      <c r="A61" s="14" t="str">
        <f>("577")</f>
        <v>577</v>
      </c>
      <c r="B61" s="15" t="s">
        <v>134</v>
      </c>
      <c r="C61" s="15" t="s">
        <v>187</v>
      </c>
      <c r="D61" s="14">
        <v>3</v>
      </c>
      <c r="E61" s="15" t="s">
        <v>123</v>
      </c>
      <c r="F61" s="15" t="s">
        <v>188</v>
      </c>
      <c r="G61" s="15" t="s">
        <v>0</v>
      </c>
      <c r="H61" s="16">
        <v>0</v>
      </c>
      <c r="I61" s="16">
        <v>0</v>
      </c>
      <c r="J61" s="16">
        <v>2</v>
      </c>
      <c r="K61" s="16">
        <v>0</v>
      </c>
      <c r="L61" s="16">
        <v>0</v>
      </c>
      <c r="M61" s="16">
        <v>0</v>
      </c>
      <c r="N61" s="16">
        <v>3</v>
      </c>
      <c r="O61" s="16">
        <v>0</v>
      </c>
      <c r="P61" s="16">
        <v>0</v>
      </c>
      <c r="Q61" s="16">
        <v>0</v>
      </c>
      <c r="R61" s="16">
        <v>5</v>
      </c>
      <c r="S61" s="16">
        <v>0</v>
      </c>
      <c r="T61" s="16">
        <v>0</v>
      </c>
      <c r="U61" s="16">
        <v>5</v>
      </c>
      <c r="V61" s="16">
        <v>0</v>
      </c>
      <c r="W61" s="16">
        <v>3</v>
      </c>
      <c r="X61" s="16">
        <f t="shared" si="4"/>
        <v>18</v>
      </c>
      <c r="Y61" s="17" t="s">
        <v>189</v>
      </c>
      <c r="Z61" s="16"/>
      <c r="AA61" s="16">
        <v>0</v>
      </c>
      <c r="AB61" s="18"/>
    </row>
    <row r="62" spans="1:28" s="8" customFormat="1" ht="24.95" customHeight="1" x14ac:dyDescent="0.25">
      <c r="A62" s="14" t="str">
        <f>("26")</f>
        <v>26</v>
      </c>
      <c r="B62" s="15" t="s">
        <v>115</v>
      </c>
      <c r="C62" s="15" t="s">
        <v>200</v>
      </c>
      <c r="D62" s="14">
        <v>3</v>
      </c>
      <c r="E62" s="15" t="s">
        <v>123</v>
      </c>
      <c r="F62" s="15" t="s">
        <v>65</v>
      </c>
      <c r="G62" s="15" t="s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5</v>
      </c>
      <c r="R62" s="16">
        <v>0</v>
      </c>
      <c r="S62" s="16">
        <v>0</v>
      </c>
      <c r="T62" s="16">
        <v>0</v>
      </c>
      <c r="U62" s="16">
        <v>0</v>
      </c>
      <c r="V62" s="16">
        <v>7</v>
      </c>
      <c r="W62" s="16">
        <v>7</v>
      </c>
      <c r="X62" s="16">
        <f t="shared" ref="X62" si="5">SUM(H62:W62)</f>
        <v>19</v>
      </c>
      <c r="Y62" s="17" t="s">
        <v>201</v>
      </c>
      <c r="Z62" s="16"/>
      <c r="AA62" s="16">
        <v>0</v>
      </c>
      <c r="AB62" s="18"/>
    </row>
    <row r="63" spans="1:28" s="8" customFormat="1" ht="24.95" customHeight="1" x14ac:dyDescent="0.25">
      <c r="A63" s="14" t="str">
        <f>("138")</f>
        <v>138</v>
      </c>
      <c r="B63" s="15" t="s">
        <v>190</v>
      </c>
      <c r="C63" s="15" t="s">
        <v>191</v>
      </c>
      <c r="D63" s="14">
        <v>3</v>
      </c>
      <c r="E63" s="15" t="s">
        <v>123</v>
      </c>
      <c r="F63" s="15" t="s">
        <v>192</v>
      </c>
      <c r="G63" s="15" t="s">
        <v>0</v>
      </c>
      <c r="H63" s="16">
        <v>1</v>
      </c>
      <c r="I63" s="16">
        <v>0</v>
      </c>
      <c r="J63" s="16">
        <v>5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1</v>
      </c>
      <c r="Q63" s="16">
        <v>3</v>
      </c>
      <c r="R63" s="16">
        <v>0</v>
      </c>
      <c r="S63" s="16">
        <v>0</v>
      </c>
      <c r="T63" s="16">
        <v>0</v>
      </c>
      <c r="U63" s="16">
        <v>0</v>
      </c>
      <c r="V63" s="16">
        <v>7</v>
      </c>
      <c r="W63" s="16">
        <v>3</v>
      </c>
      <c r="X63" s="16">
        <f t="shared" si="4"/>
        <v>20</v>
      </c>
      <c r="Y63" s="17" t="s">
        <v>193</v>
      </c>
      <c r="Z63" s="16"/>
      <c r="AA63" s="16">
        <v>0</v>
      </c>
      <c r="AB63" s="18"/>
    </row>
    <row r="64" spans="1:28" s="8" customFormat="1" ht="24.95" customHeight="1" x14ac:dyDescent="0.25">
      <c r="A64" s="14" t="str">
        <f>("150")</f>
        <v>150</v>
      </c>
      <c r="B64" s="15" t="s">
        <v>149</v>
      </c>
      <c r="C64" s="15" t="s">
        <v>194</v>
      </c>
      <c r="D64" s="14">
        <v>3</v>
      </c>
      <c r="E64" s="15" t="s">
        <v>123</v>
      </c>
      <c r="F64" s="15" t="s">
        <v>97</v>
      </c>
      <c r="G64" s="15" t="s">
        <v>0</v>
      </c>
      <c r="H64" s="16">
        <v>0</v>
      </c>
      <c r="I64" s="16">
        <v>0</v>
      </c>
      <c r="J64" s="16">
        <v>0</v>
      </c>
      <c r="K64" s="16">
        <v>1</v>
      </c>
      <c r="L64" s="16">
        <v>0</v>
      </c>
      <c r="M64" s="16">
        <v>0</v>
      </c>
      <c r="N64" s="16">
        <v>1</v>
      </c>
      <c r="O64" s="16">
        <v>0</v>
      </c>
      <c r="P64" s="16">
        <v>0</v>
      </c>
      <c r="Q64" s="16">
        <v>1</v>
      </c>
      <c r="R64" s="16">
        <v>0</v>
      </c>
      <c r="S64" s="16">
        <v>0</v>
      </c>
      <c r="T64" s="16">
        <v>0</v>
      </c>
      <c r="U64" s="16">
        <v>0</v>
      </c>
      <c r="V64" s="16">
        <v>11</v>
      </c>
      <c r="W64" s="16">
        <v>7</v>
      </c>
      <c r="X64" s="16">
        <f t="shared" si="4"/>
        <v>21</v>
      </c>
      <c r="Y64" s="17" t="s">
        <v>195</v>
      </c>
      <c r="Z64" s="16"/>
      <c r="AA64" s="16">
        <v>0</v>
      </c>
      <c r="AB64" s="18"/>
    </row>
    <row r="65" spans="1:28" s="8" customFormat="1" ht="24.95" customHeight="1" x14ac:dyDescent="0.25">
      <c r="A65" s="14" t="str">
        <f>("276")</f>
        <v>276</v>
      </c>
      <c r="B65" s="15" t="s">
        <v>196</v>
      </c>
      <c r="C65" s="15" t="s">
        <v>197</v>
      </c>
      <c r="D65" s="14">
        <v>3</v>
      </c>
      <c r="E65" s="15" t="s">
        <v>123</v>
      </c>
      <c r="F65" s="15" t="s">
        <v>198</v>
      </c>
      <c r="G65" s="15" t="s">
        <v>68</v>
      </c>
      <c r="H65" s="16">
        <v>0</v>
      </c>
      <c r="I65" s="16">
        <v>1</v>
      </c>
      <c r="J65" s="16">
        <v>0</v>
      </c>
      <c r="K65" s="16">
        <v>3</v>
      </c>
      <c r="L65" s="16">
        <v>0</v>
      </c>
      <c r="M65" s="16">
        <v>2</v>
      </c>
      <c r="N65" s="16">
        <v>1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0</v>
      </c>
      <c r="U65" s="16">
        <v>2</v>
      </c>
      <c r="V65" s="16">
        <v>6</v>
      </c>
      <c r="W65" s="16">
        <v>6</v>
      </c>
      <c r="X65" s="16">
        <f t="shared" si="4"/>
        <v>22</v>
      </c>
      <c r="Y65" s="17" t="s">
        <v>199</v>
      </c>
      <c r="Z65" s="16"/>
      <c r="AA65" s="16">
        <v>0</v>
      </c>
      <c r="AB65" s="18"/>
    </row>
    <row r="66" spans="1:28" s="8" customFormat="1" ht="24.95" customHeight="1" x14ac:dyDescent="0.25">
      <c r="A66" s="14" t="str">
        <f>("110")</f>
        <v>110</v>
      </c>
      <c r="B66" s="15" t="s">
        <v>202</v>
      </c>
      <c r="C66" s="15" t="s">
        <v>147</v>
      </c>
      <c r="D66" s="14">
        <v>3</v>
      </c>
      <c r="E66" s="15" t="s">
        <v>123</v>
      </c>
      <c r="F66" s="15" t="s">
        <v>33</v>
      </c>
      <c r="G66" s="15" t="s">
        <v>34</v>
      </c>
      <c r="H66" s="16">
        <v>0</v>
      </c>
      <c r="I66" s="16">
        <v>0</v>
      </c>
      <c r="J66" s="16">
        <v>6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13</v>
      </c>
      <c r="W66" s="16">
        <v>5</v>
      </c>
      <c r="X66" s="16">
        <f t="shared" si="4"/>
        <v>24</v>
      </c>
      <c r="Y66" s="17" t="s">
        <v>203</v>
      </c>
      <c r="Z66" s="16"/>
      <c r="AA66" s="16">
        <v>0</v>
      </c>
      <c r="AB66" s="18"/>
    </row>
    <row r="67" spans="1:28" s="8" customFormat="1" ht="24.95" customHeight="1" x14ac:dyDescent="0.25">
      <c r="A67" s="14" t="str">
        <f>("279")</f>
        <v>279</v>
      </c>
      <c r="B67" s="15" t="s">
        <v>138</v>
      </c>
      <c r="C67" s="15" t="s">
        <v>204</v>
      </c>
      <c r="D67" s="14">
        <v>3</v>
      </c>
      <c r="E67" s="15" t="s">
        <v>123</v>
      </c>
      <c r="F67" s="15" t="s">
        <v>97</v>
      </c>
      <c r="G67" s="15" t="s">
        <v>68</v>
      </c>
      <c r="H67" s="16">
        <v>1</v>
      </c>
      <c r="I67" s="16">
        <v>5</v>
      </c>
      <c r="J67" s="16">
        <v>1</v>
      </c>
      <c r="K67" s="16">
        <v>0</v>
      </c>
      <c r="L67" s="16">
        <v>0</v>
      </c>
      <c r="M67" s="16">
        <v>0</v>
      </c>
      <c r="N67" s="16">
        <v>2</v>
      </c>
      <c r="O67" s="16">
        <v>1</v>
      </c>
      <c r="P67" s="16">
        <v>0</v>
      </c>
      <c r="Q67" s="16">
        <v>8</v>
      </c>
      <c r="R67" s="16">
        <v>0</v>
      </c>
      <c r="S67" s="16">
        <v>0</v>
      </c>
      <c r="T67" s="16">
        <v>0</v>
      </c>
      <c r="U67" s="16">
        <v>3</v>
      </c>
      <c r="V67" s="16">
        <v>8</v>
      </c>
      <c r="W67" s="16">
        <v>5</v>
      </c>
      <c r="X67" s="16">
        <f t="shared" si="4"/>
        <v>34</v>
      </c>
      <c r="Y67" s="17" t="s">
        <v>205</v>
      </c>
      <c r="Z67" s="16"/>
      <c r="AA67" s="16">
        <v>0</v>
      </c>
      <c r="AB67" s="18"/>
    </row>
    <row r="68" spans="1:28" s="8" customFormat="1" ht="24.95" customHeight="1" x14ac:dyDescent="0.25">
      <c r="A68" s="14" t="str">
        <f>("83")</f>
        <v>83</v>
      </c>
      <c r="B68" s="15" t="s">
        <v>206</v>
      </c>
      <c r="C68" s="15" t="s">
        <v>207</v>
      </c>
      <c r="D68" s="14">
        <v>3</v>
      </c>
      <c r="E68" s="15" t="s">
        <v>123</v>
      </c>
      <c r="F68" s="15" t="s">
        <v>121</v>
      </c>
      <c r="G68" s="15" t="s">
        <v>34</v>
      </c>
      <c r="H68" s="16">
        <v>5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9</v>
      </c>
      <c r="R68" s="16">
        <v>0</v>
      </c>
      <c r="S68" s="16">
        <v>0</v>
      </c>
      <c r="T68" s="16">
        <v>0</v>
      </c>
      <c r="U68" s="16">
        <v>1</v>
      </c>
      <c r="V68" s="16">
        <v>11</v>
      </c>
      <c r="W68" s="16">
        <v>9</v>
      </c>
      <c r="X68" s="16">
        <f t="shared" si="4"/>
        <v>36</v>
      </c>
      <c r="Y68" s="17" t="s">
        <v>208</v>
      </c>
      <c r="Z68" s="16"/>
      <c r="AA68" s="16">
        <v>0</v>
      </c>
      <c r="AB68" s="18"/>
    </row>
    <row r="69" spans="1:28" s="8" customFormat="1" ht="24.95" customHeight="1" x14ac:dyDescent="0.25">
      <c r="A69" s="14" t="str">
        <f>("550")</f>
        <v>550</v>
      </c>
      <c r="B69" s="15" t="s">
        <v>209</v>
      </c>
      <c r="C69" s="15" t="s">
        <v>161</v>
      </c>
      <c r="D69" s="14">
        <v>3</v>
      </c>
      <c r="E69" s="15" t="s">
        <v>123</v>
      </c>
      <c r="F69" s="15" t="s">
        <v>210</v>
      </c>
      <c r="G69" s="15" t="s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5</v>
      </c>
      <c r="N69" s="16">
        <v>0</v>
      </c>
      <c r="O69" s="16">
        <v>1</v>
      </c>
      <c r="P69" s="16">
        <v>5</v>
      </c>
      <c r="Q69" s="16">
        <v>8</v>
      </c>
      <c r="R69" s="16">
        <v>5</v>
      </c>
      <c r="S69" s="16">
        <v>1</v>
      </c>
      <c r="T69" s="16">
        <v>0</v>
      </c>
      <c r="U69" s="16">
        <v>1</v>
      </c>
      <c r="V69" s="16">
        <v>11</v>
      </c>
      <c r="W69" s="16">
        <v>8</v>
      </c>
      <c r="X69" s="16">
        <f t="shared" si="4"/>
        <v>45</v>
      </c>
      <c r="Y69" s="17" t="s">
        <v>211</v>
      </c>
      <c r="Z69" s="16"/>
      <c r="AA69" s="16">
        <v>0</v>
      </c>
      <c r="AB69" s="18"/>
    </row>
    <row r="70" spans="1:28" s="8" customFormat="1" ht="24.95" customHeight="1" x14ac:dyDescent="0.25">
      <c r="A70" s="10" t="str">
        <f>("344")</f>
        <v>344</v>
      </c>
      <c r="B70" s="11" t="s">
        <v>212</v>
      </c>
      <c r="C70" s="11" t="s">
        <v>213</v>
      </c>
      <c r="D70" s="10">
        <v>3</v>
      </c>
      <c r="E70" s="11" t="s">
        <v>123</v>
      </c>
      <c r="F70" s="11" t="s">
        <v>113</v>
      </c>
      <c r="G70" s="11" t="s">
        <v>34</v>
      </c>
      <c r="H70" s="12">
        <v>0</v>
      </c>
      <c r="I70" s="12">
        <v>3</v>
      </c>
      <c r="J70" s="12">
        <v>0</v>
      </c>
      <c r="K70" s="12">
        <v>3</v>
      </c>
      <c r="L70" s="12">
        <v>0</v>
      </c>
      <c r="M70" s="12">
        <v>0</v>
      </c>
      <c r="N70" s="12">
        <v>1</v>
      </c>
      <c r="O70" s="12">
        <v>0</v>
      </c>
      <c r="P70" s="12">
        <v>7</v>
      </c>
      <c r="Q70" s="12">
        <v>9</v>
      </c>
      <c r="R70" s="12">
        <v>0</v>
      </c>
      <c r="S70" s="12">
        <v>0</v>
      </c>
      <c r="T70" s="12">
        <v>0</v>
      </c>
      <c r="U70" s="12">
        <v>1</v>
      </c>
      <c r="V70" s="12">
        <v>13</v>
      </c>
      <c r="W70" s="12">
        <v>10</v>
      </c>
      <c r="X70" s="12">
        <f t="shared" si="4"/>
        <v>47</v>
      </c>
      <c r="Y70" s="9" t="s">
        <v>214</v>
      </c>
      <c r="Z70" s="12"/>
      <c r="AA70" s="12">
        <v>0</v>
      </c>
    </row>
    <row r="71" spans="1:28" s="8" customFormat="1" ht="24.95" customHeight="1" x14ac:dyDescent="0.25">
      <c r="A71" s="10"/>
      <c r="B71" s="11"/>
      <c r="C71" s="11"/>
      <c r="D71" s="10"/>
      <c r="E71" s="11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9"/>
      <c r="Z71" s="12"/>
      <c r="AA71" s="12"/>
    </row>
    <row r="72" spans="1:28" s="8" customFormat="1" ht="24.95" customHeight="1" x14ac:dyDescent="0.25">
      <c r="A72" s="10" t="str">
        <f>("708")</f>
        <v>708</v>
      </c>
      <c r="B72" s="11" t="s">
        <v>140</v>
      </c>
      <c r="C72" s="11" t="s">
        <v>215</v>
      </c>
      <c r="D72" s="10">
        <v>4</v>
      </c>
      <c r="E72" s="11" t="s">
        <v>216</v>
      </c>
      <c r="F72" s="11" t="s">
        <v>217</v>
      </c>
      <c r="G72" s="11" t="s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f t="shared" ref="X72:X87" si="6">SUM(H72:W72)</f>
        <v>0</v>
      </c>
      <c r="Y72" s="9">
        <v>1</v>
      </c>
      <c r="Z72" s="12"/>
      <c r="AA72" s="12">
        <v>20</v>
      </c>
    </row>
    <row r="73" spans="1:28" s="8" customFormat="1" ht="24.95" customHeight="1" x14ac:dyDescent="0.25">
      <c r="A73" s="10" t="str">
        <f>("210")</f>
        <v>210</v>
      </c>
      <c r="B73" s="11" t="s">
        <v>122</v>
      </c>
      <c r="C73" s="11" t="s">
        <v>218</v>
      </c>
      <c r="D73" s="10">
        <v>4</v>
      </c>
      <c r="E73" s="11" t="s">
        <v>216</v>
      </c>
      <c r="F73" s="11" t="s">
        <v>60</v>
      </c>
      <c r="G73" s="11" t="s">
        <v>117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1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f t="shared" si="6"/>
        <v>1</v>
      </c>
      <c r="Y73" s="9">
        <v>2</v>
      </c>
      <c r="Z73" s="12"/>
      <c r="AA73" s="12">
        <v>17</v>
      </c>
    </row>
    <row r="74" spans="1:28" s="8" customFormat="1" ht="24.95" customHeight="1" x14ac:dyDescent="0.25">
      <c r="A74" s="10" t="str">
        <f>("318")</f>
        <v>318</v>
      </c>
      <c r="B74" s="11" t="s">
        <v>102</v>
      </c>
      <c r="C74" s="11" t="s">
        <v>219</v>
      </c>
      <c r="D74" s="10">
        <v>6</v>
      </c>
      <c r="E74" s="11" t="s">
        <v>216</v>
      </c>
      <c r="F74" s="11" t="s">
        <v>220</v>
      </c>
      <c r="G74" s="11" t="s">
        <v>221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0</v>
      </c>
      <c r="W74" s="12">
        <v>1</v>
      </c>
      <c r="X74" s="12">
        <f t="shared" si="6"/>
        <v>2</v>
      </c>
      <c r="Y74" s="9">
        <v>3</v>
      </c>
      <c r="Z74" s="12"/>
      <c r="AA74" s="12">
        <v>15</v>
      </c>
    </row>
    <row r="75" spans="1:28" s="8" customFormat="1" ht="24.95" customHeight="1" x14ac:dyDescent="0.25">
      <c r="A75" s="10" t="str">
        <f>("911")</f>
        <v>911</v>
      </c>
      <c r="B75" s="11" t="s">
        <v>222</v>
      </c>
      <c r="C75" s="11" t="s">
        <v>223</v>
      </c>
      <c r="D75" s="10">
        <v>4</v>
      </c>
      <c r="E75" s="11" t="s">
        <v>216</v>
      </c>
      <c r="F75" s="11" t="s">
        <v>224</v>
      </c>
      <c r="G75" s="11" t="s">
        <v>0</v>
      </c>
      <c r="H75" s="12">
        <v>3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f t="shared" si="6"/>
        <v>3</v>
      </c>
      <c r="Y75" s="9">
        <v>4</v>
      </c>
      <c r="Z75" s="12"/>
      <c r="AA75" s="12">
        <v>13</v>
      </c>
    </row>
    <row r="76" spans="1:28" s="8" customFormat="1" ht="24.95" customHeight="1" x14ac:dyDescent="0.25">
      <c r="A76" s="10" t="str">
        <f>("49")</f>
        <v>49</v>
      </c>
      <c r="B76" s="11" t="s">
        <v>202</v>
      </c>
      <c r="C76" s="11" t="s">
        <v>225</v>
      </c>
      <c r="D76" s="10">
        <v>4</v>
      </c>
      <c r="E76" s="11" t="s">
        <v>216</v>
      </c>
      <c r="F76" s="11" t="s">
        <v>226</v>
      </c>
      <c r="G76" s="11" t="s">
        <v>0</v>
      </c>
      <c r="H76" s="12">
        <v>0</v>
      </c>
      <c r="I76" s="12">
        <v>5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f t="shared" si="6"/>
        <v>5</v>
      </c>
      <c r="Y76" s="9">
        <v>5</v>
      </c>
      <c r="Z76" s="12" t="s">
        <v>52</v>
      </c>
      <c r="AA76" s="12">
        <v>11</v>
      </c>
    </row>
    <row r="77" spans="1:28" s="8" customFormat="1" ht="24.95" customHeight="1" x14ac:dyDescent="0.25">
      <c r="A77" s="10" t="str">
        <f>("227")</f>
        <v>227</v>
      </c>
      <c r="B77" s="11" t="s">
        <v>177</v>
      </c>
      <c r="C77" s="11" t="s">
        <v>110</v>
      </c>
      <c r="D77" s="10">
        <v>4</v>
      </c>
      <c r="E77" s="11" t="s">
        <v>216</v>
      </c>
      <c r="F77" s="11" t="s">
        <v>227</v>
      </c>
      <c r="G77" s="11" t="s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5</v>
      </c>
      <c r="U77" s="12">
        <v>0</v>
      </c>
      <c r="V77" s="12">
        <v>0</v>
      </c>
      <c r="W77" s="12">
        <v>0</v>
      </c>
      <c r="X77" s="12">
        <f t="shared" si="6"/>
        <v>5</v>
      </c>
      <c r="Y77" s="9">
        <v>5</v>
      </c>
      <c r="Z77" s="12" t="s">
        <v>52</v>
      </c>
      <c r="AA77" s="12">
        <v>11</v>
      </c>
    </row>
    <row r="78" spans="1:28" s="8" customFormat="1" ht="24.95" customHeight="1" x14ac:dyDescent="0.25">
      <c r="A78" s="10" t="str">
        <f>("132")</f>
        <v>132</v>
      </c>
      <c r="B78" s="11" t="s">
        <v>93</v>
      </c>
      <c r="C78" s="11" t="s">
        <v>127</v>
      </c>
      <c r="D78" s="10">
        <v>4</v>
      </c>
      <c r="E78" s="11" t="s">
        <v>216</v>
      </c>
      <c r="F78" s="11" t="s">
        <v>121</v>
      </c>
      <c r="G78" s="11" t="s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2</v>
      </c>
      <c r="V78" s="12">
        <v>3</v>
      </c>
      <c r="W78" s="12">
        <v>0</v>
      </c>
      <c r="X78" s="12">
        <f t="shared" si="6"/>
        <v>5</v>
      </c>
      <c r="Y78" s="9">
        <v>7</v>
      </c>
      <c r="Z78" s="12" t="s">
        <v>62</v>
      </c>
      <c r="AA78" s="12">
        <v>9</v>
      </c>
    </row>
    <row r="79" spans="1:28" s="8" customFormat="1" ht="24.95" customHeight="1" x14ac:dyDescent="0.25">
      <c r="A79" s="10" t="str">
        <f>("63")</f>
        <v>63</v>
      </c>
      <c r="B79" s="11" t="s">
        <v>228</v>
      </c>
      <c r="C79" s="11" t="s">
        <v>229</v>
      </c>
      <c r="D79" s="10">
        <v>4</v>
      </c>
      <c r="E79" s="11" t="s">
        <v>216</v>
      </c>
      <c r="F79" s="11" t="s">
        <v>230</v>
      </c>
      <c r="G79" s="11" t="s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5</v>
      </c>
      <c r="W79" s="12">
        <v>0</v>
      </c>
      <c r="X79" s="12">
        <f t="shared" si="6"/>
        <v>6</v>
      </c>
      <c r="Y79" s="9">
        <v>8</v>
      </c>
      <c r="Z79" s="12" t="s">
        <v>62</v>
      </c>
      <c r="AA79" s="12">
        <v>8</v>
      </c>
    </row>
    <row r="80" spans="1:28" s="8" customFormat="1" ht="24.95" customHeight="1" x14ac:dyDescent="0.25">
      <c r="A80" s="10">
        <v>43</v>
      </c>
      <c r="B80" s="11" t="s">
        <v>152</v>
      </c>
      <c r="C80" s="11" t="s">
        <v>231</v>
      </c>
      <c r="D80" s="10">
        <v>4</v>
      </c>
      <c r="E80" s="11" t="s">
        <v>216</v>
      </c>
      <c r="F80" s="11" t="s">
        <v>232</v>
      </c>
      <c r="G80" s="11" t="s">
        <v>0</v>
      </c>
      <c r="H80" s="12">
        <v>1</v>
      </c>
      <c r="I80" s="12">
        <v>0</v>
      </c>
      <c r="J80" s="12">
        <v>0</v>
      </c>
      <c r="K80" s="12">
        <v>5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f t="shared" si="6"/>
        <v>6</v>
      </c>
      <c r="Y80" s="9">
        <v>8</v>
      </c>
      <c r="Z80" s="12" t="s">
        <v>62</v>
      </c>
      <c r="AA80" s="12">
        <v>8</v>
      </c>
    </row>
    <row r="81" spans="1:27" s="8" customFormat="1" ht="24.95" customHeight="1" x14ac:dyDescent="0.25">
      <c r="A81" s="10" t="str">
        <f>("147")</f>
        <v>147</v>
      </c>
      <c r="B81" s="11" t="s">
        <v>146</v>
      </c>
      <c r="C81" s="11" t="s">
        <v>233</v>
      </c>
      <c r="D81" s="10">
        <v>4</v>
      </c>
      <c r="E81" s="11" t="s">
        <v>216</v>
      </c>
      <c r="F81" s="11" t="s">
        <v>234</v>
      </c>
      <c r="G81" s="11" t="s">
        <v>143</v>
      </c>
      <c r="H81" s="12">
        <v>0</v>
      </c>
      <c r="I81" s="12">
        <v>5</v>
      </c>
      <c r="J81" s="12">
        <v>0</v>
      </c>
      <c r="K81" s="12">
        <v>5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1</v>
      </c>
      <c r="X81" s="12">
        <f t="shared" si="6"/>
        <v>11</v>
      </c>
      <c r="Y81" s="9">
        <v>10</v>
      </c>
      <c r="Z81" s="12"/>
      <c r="AA81" s="12">
        <v>6</v>
      </c>
    </row>
    <row r="82" spans="1:27" s="8" customFormat="1" ht="24.95" customHeight="1" x14ac:dyDescent="0.25">
      <c r="A82" s="10" t="str">
        <f>("356")</f>
        <v>356</v>
      </c>
      <c r="B82" s="11" t="s">
        <v>235</v>
      </c>
      <c r="C82" s="11" t="s">
        <v>236</v>
      </c>
      <c r="D82" s="10">
        <v>4</v>
      </c>
      <c r="E82" s="11" t="s">
        <v>216</v>
      </c>
      <c r="F82" s="11" t="s">
        <v>237</v>
      </c>
      <c r="G82" s="11" t="s">
        <v>0</v>
      </c>
      <c r="H82" s="12">
        <v>0</v>
      </c>
      <c r="I82" s="12">
        <v>0</v>
      </c>
      <c r="J82" s="12">
        <v>3</v>
      </c>
      <c r="K82" s="12">
        <v>0</v>
      </c>
      <c r="L82" s="12">
        <v>5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5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f t="shared" si="6"/>
        <v>13</v>
      </c>
      <c r="Y82" s="9">
        <v>11</v>
      </c>
      <c r="Z82" s="12"/>
      <c r="AA82" s="12">
        <v>5</v>
      </c>
    </row>
    <row r="83" spans="1:27" s="8" customFormat="1" ht="24.95" customHeight="1" x14ac:dyDescent="0.25">
      <c r="A83" s="10" t="str">
        <f>("170")</f>
        <v>170</v>
      </c>
      <c r="B83" s="11" t="s">
        <v>156</v>
      </c>
      <c r="C83" s="11" t="s">
        <v>238</v>
      </c>
      <c r="D83" s="10">
        <v>4</v>
      </c>
      <c r="E83" s="11" t="s">
        <v>216</v>
      </c>
      <c r="F83" s="11" t="s">
        <v>60</v>
      </c>
      <c r="G83" s="11" t="s">
        <v>0</v>
      </c>
      <c r="H83" s="12">
        <v>1</v>
      </c>
      <c r="I83" s="12">
        <v>0</v>
      </c>
      <c r="J83" s="12">
        <v>1</v>
      </c>
      <c r="K83" s="12">
        <v>0</v>
      </c>
      <c r="L83" s="12">
        <v>5</v>
      </c>
      <c r="M83" s="12">
        <v>0</v>
      </c>
      <c r="N83" s="12">
        <v>0</v>
      </c>
      <c r="O83" s="12">
        <v>1</v>
      </c>
      <c r="P83" s="12">
        <v>0</v>
      </c>
      <c r="Q83" s="12">
        <v>2</v>
      </c>
      <c r="R83" s="12">
        <v>0</v>
      </c>
      <c r="S83" s="12">
        <v>1</v>
      </c>
      <c r="T83" s="12">
        <v>0</v>
      </c>
      <c r="U83" s="12">
        <v>1</v>
      </c>
      <c r="V83" s="12">
        <v>5</v>
      </c>
      <c r="W83" s="12">
        <v>0</v>
      </c>
      <c r="X83" s="12">
        <f t="shared" si="6"/>
        <v>17</v>
      </c>
      <c r="Y83" s="9">
        <v>12</v>
      </c>
      <c r="Z83" s="12"/>
      <c r="AA83" s="12">
        <v>4</v>
      </c>
    </row>
    <row r="84" spans="1:27" s="8" customFormat="1" ht="24.95" customHeight="1" x14ac:dyDescent="0.25">
      <c r="A84" s="10" t="str">
        <f>("126")</f>
        <v>126</v>
      </c>
      <c r="B84" s="11" t="s">
        <v>63</v>
      </c>
      <c r="C84" s="11" t="s">
        <v>239</v>
      </c>
      <c r="D84" s="10">
        <v>4</v>
      </c>
      <c r="E84" s="11" t="s">
        <v>216</v>
      </c>
      <c r="F84" s="11" t="s">
        <v>240</v>
      </c>
      <c r="G84" s="11" t="s">
        <v>0</v>
      </c>
      <c r="H84" s="12">
        <v>0</v>
      </c>
      <c r="I84" s="12">
        <v>5</v>
      </c>
      <c r="J84" s="12">
        <v>0</v>
      </c>
      <c r="K84" s="12">
        <v>5</v>
      </c>
      <c r="L84" s="12">
        <v>5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5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f t="shared" si="6"/>
        <v>21</v>
      </c>
      <c r="Y84" s="9">
        <v>13</v>
      </c>
      <c r="Z84" s="12"/>
      <c r="AA84" s="12">
        <v>3</v>
      </c>
    </row>
    <row r="85" spans="1:27" s="8" customFormat="1" ht="24.95" customHeight="1" x14ac:dyDescent="0.25">
      <c r="A85" s="10" t="str">
        <f>("9")</f>
        <v>9</v>
      </c>
      <c r="B85" s="11" t="s">
        <v>129</v>
      </c>
      <c r="C85" s="11" t="s">
        <v>241</v>
      </c>
      <c r="D85" s="10">
        <v>4</v>
      </c>
      <c r="E85" s="11" t="s">
        <v>216</v>
      </c>
      <c r="F85" s="11" t="s">
        <v>121</v>
      </c>
      <c r="G85" s="11" t="s">
        <v>242</v>
      </c>
      <c r="H85" s="12">
        <v>0</v>
      </c>
      <c r="I85" s="12">
        <v>0</v>
      </c>
      <c r="J85" s="12">
        <v>0</v>
      </c>
      <c r="K85" s="12">
        <v>2</v>
      </c>
      <c r="L85" s="12">
        <v>0</v>
      </c>
      <c r="M85" s="12">
        <v>0</v>
      </c>
      <c r="N85" s="12">
        <v>1</v>
      </c>
      <c r="O85" s="12">
        <v>0</v>
      </c>
      <c r="P85" s="12">
        <v>0</v>
      </c>
      <c r="Q85" s="12">
        <v>4</v>
      </c>
      <c r="R85" s="12">
        <v>0</v>
      </c>
      <c r="S85" s="12">
        <v>0</v>
      </c>
      <c r="T85" s="12">
        <v>0</v>
      </c>
      <c r="U85" s="12">
        <v>1</v>
      </c>
      <c r="V85" s="12">
        <v>5</v>
      </c>
      <c r="W85" s="12">
        <v>9</v>
      </c>
      <c r="X85" s="12">
        <f t="shared" si="6"/>
        <v>22</v>
      </c>
      <c r="Y85" s="9">
        <v>14</v>
      </c>
      <c r="Z85" s="12"/>
      <c r="AA85" s="12">
        <v>2</v>
      </c>
    </row>
    <row r="86" spans="1:27" s="8" customFormat="1" ht="24.95" customHeight="1" x14ac:dyDescent="0.25">
      <c r="A86" s="10" t="str">
        <f>("32")</f>
        <v>32</v>
      </c>
      <c r="B86" s="11" t="s">
        <v>212</v>
      </c>
      <c r="C86" s="11" t="s">
        <v>243</v>
      </c>
      <c r="D86" s="10">
        <v>4</v>
      </c>
      <c r="E86" s="11" t="s">
        <v>216</v>
      </c>
      <c r="F86" s="11" t="s">
        <v>240</v>
      </c>
      <c r="G86" s="11" t="s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</v>
      </c>
      <c r="P86" s="12">
        <v>5</v>
      </c>
      <c r="Q86" s="12">
        <v>4</v>
      </c>
      <c r="R86" s="12">
        <v>0</v>
      </c>
      <c r="S86" s="12">
        <v>6</v>
      </c>
      <c r="T86" s="12">
        <v>5</v>
      </c>
      <c r="U86" s="12">
        <v>0</v>
      </c>
      <c r="V86" s="12">
        <v>0</v>
      </c>
      <c r="W86" s="12">
        <v>10</v>
      </c>
      <c r="X86" s="12">
        <f t="shared" si="6"/>
        <v>31</v>
      </c>
      <c r="Y86" s="9">
        <v>14</v>
      </c>
      <c r="Z86" s="12"/>
      <c r="AA86" s="12">
        <v>1</v>
      </c>
    </row>
    <row r="87" spans="1:27" s="8" customFormat="1" ht="24.95" customHeight="1" x14ac:dyDescent="0.25">
      <c r="A87" s="10" t="str">
        <f>("78")</f>
        <v>78</v>
      </c>
      <c r="B87" s="11" t="s">
        <v>244</v>
      </c>
      <c r="C87" s="11" t="s">
        <v>245</v>
      </c>
      <c r="D87" s="10">
        <v>4</v>
      </c>
      <c r="E87" s="11" t="s">
        <v>216</v>
      </c>
      <c r="F87" s="11" t="s">
        <v>113</v>
      </c>
      <c r="G87" s="11" t="s">
        <v>0</v>
      </c>
      <c r="H87" s="12">
        <v>0</v>
      </c>
      <c r="I87" s="12">
        <v>12</v>
      </c>
      <c r="J87" s="12">
        <v>3</v>
      </c>
      <c r="K87" s="12">
        <v>0</v>
      </c>
      <c r="L87" s="12">
        <v>1</v>
      </c>
      <c r="M87" s="12">
        <v>0</v>
      </c>
      <c r="N87" s="12">
        <v>0</v>
      </c>
      <c r="O87" s="12">
        <v>2</v>
      </c>
      <c r="P87" s="12">
        <v>6</v>
      </c>
      <c r="Q87" s="12">
        <v>6</v>
      </c>
      <c r="R87" s="12">
        <v>5</v>
      </c>
      <c r="S87" s="12">
        <v>0</v>
      </c>
      <c r="T87" s="12">
        <v>3</v>
      </c>
      <c r="U87" s="12">
        <v>1</v>
      </c>
      <c r="V87" s="12">
        <v>5</v>
      </c>
      <c r="W87" s="12">
        <v>5</v>
      </c>
      <c r="X87" s="12">
        <f t="shared" si="6"/>
        <v>49</v>
      </c>
      <c r="Y87" s="9">
        <v>16</v>
      </c>
      <c r="Z87" s="12"/>
      <c r="AA87" s="12">
        <v>0</v>
      </c>
    </row>
    <row r="88" spans="1:27" s="8" customFormat="1" ht="24.95" customHeight="1" x14ac:dyDescent="0.25">
      <c r="A88" s="10" t="str">
        <f>("17")</f>
        <v>17</v>
      </c>
      <c r="B88" s="11" t="s">
        <v>47</v>
      </c>
      <c r="C88" s="11" t="s">
        <v>246</v>
      </c>
      <c r="D88" s="10">
        <v>4</v>
      </c>
      <c r="E88" s="11" t="s">
        <v>216</v>
      </c>
      <c r="F88" s="11" t="s">
        <v>247</v>
      </c>
      <c r="G88" s="11" t="s">
        <v>0</v>
      </c>
      <c r="H88" s="12" t="s">
        <v>248</v>
      </c>
      <c r="I88" s="12" t="s">
        <v>248</v>
      </c>
      <c r="J88" s="12" t="s">
        <v>248</v>
      </c>
      <c r="K88" s="12" t="s">
        <v>248</v>
      </c>
      <c r="L88" s="12" t="s">
        <v>248</v>
      </c>
      <c r="M88" s="12" t="s">
        <v>248</v>
      </c>
      <c r="N88" s="12" t="s">
        <v>248</v>
      </c>
      <c r="O88" s="12" t="s">
        <v>248</v>
      </c>
      <c r="P88" s="12" t="s">
        <v>248</v>
      </c>
      <c r="Q88" s="12" t="s">
        <v>248</v>
      </c>
      <c r="R88" s="12" t="s">
        <v>248</v>
      </c>
      <c r="S88" s="12" t="s">
        <v>248</v>
      </c>
      <c r="T88" s="12" t="s">
        <v>248</v>
      </c>
      <c r="U88" s="12" t="s">
        <v>248</v>
      </c>
      <c r="V88" s="12" t="s">
        <v>248</v>
      </c>
      <c r="W88" s="12" t="s">
        <v>248</v>
      </c>
      <c r="X88" s="12" t="s">
        <v>248</v>
      </c>
      <c r="Y88" s="9" t="s">
        <v>248</v>
      </c>
      <c r="Z88" s="12"/>
      <c r="AA88" s="12">
        <v>0</v>
      </c>
    </row>
    <row r="89" spans="1:27" s="8" customFormat="1" ht="24.95" customHeight="1" x14ac:dyDescent="0.25">
      <c r="A89" s="10"/>
      <c r="B89" s="11"/>
      <c r="C89" s="11"/>
      <c r="D89" s="10"/>
      <c r="E89" s="11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9"/>
      <c r="Z89" s="12"/>
      <c r="AA89" s="12"/>
    </row>
    <row r="90" spans="1:27" s="8" customFormat="1" ht="24.95" customHeight="1" x14ac:dyDescent="0.25">
      <c r="A90" s="10" t="str">
        <f>("41")</f>
        <v>41</v>
      </c>
      <c r="B90" s="11" t="s">
        <v>249</v>
      </c>
      <c r="C90" s="11" t="s">
        <v>225</v>
      </c>
      <c r="D90" s="10">
        <v>5</v>
      </c>
      <c r="E90" s="11" t="s">
        <v>250</v>
      </c>
      <c r="F90" s="11" t="s">
        <v>251</v>
      </c>
      <c r="G90" s="11" t="s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f>SUM(H90:W90)</f>
        <v>0</v>
      </c>
      <c r="Y90" s="9" t="s">
        <v>35</v>
      </c>
      <c r="Z90" s="12"/>
      <c r="AA90" s="12">
        <v>20</v>
      </c>
    </row>
    <row r="91" spans="1:27" s="8" customFormat="1" ht="24.95" customHeight="1" x14ac:dyDescent="0.25">
      <c r="A91" s="10" t="str">
        <f>("523")</f>
        <v>523</v>
      </c>
      <c r="B91" s="11" t="s">
        <v>252</v>
      </c>
      <c r="C91" s="11" t="s">
        <v>253</v>
      </c>
      <c r="D91" s="10">
        <v>5</v>
      </c>
      <c r="E91" s="11" t="s">
        <v>250</v>
      </c>
      <c r="F91" s="11" t="s">
        <v>71</v>
      </c>
      <c r="G91" s="11" t="s">
        <v>0</v>
      </c>
      <c r="H91" s="12">
        <v>0</v>
      </c>
      <c r="I91" s="12">
        <v>5</v>
      </c>
      <c r="J91" s="12">
        <v>1</v>
      </c>
      <c r="K91" s="12">
        <v>1</v>
      </c>
      <c r="L91" s="12">
        <v>1</v>
      </c>
      <c r="M91" s="12">
        <v>0</v>
      </c>
      <c r="N91" s="12">
        <v>0</v>
      </c>
      <c r="O91" s="12">
        <v>0</v>
      </c>
      <c r="P91" s="12">
        <v>0</v>
      </c>
      <c r="Q91" s="12">
        <v>2</v>
      </c>
      <c r="R91" s="12">
        <v>0</v>
      </c>
      <c r="S91" s="12">
        <v>0</v>
      </c>
      <c r="T91" s="12">
        <v>0</v>
      </c>
      <c r="U91" s="12">
        <v>2</v>
      </c>
      <c r="V91" s="12">
        <v>0</v>
      </c>
      <c r="W91" s="12">
        <v>7</v>
      </c>
      <c r="X91" s="12">
        <f>SUM(H91:W91)</f>
        <v>19</v>
      </c>
      <c r="Y91" s="9" t="s">
        <v>95</v>
      </c>
      <c r="Z91" s="12"/>
      <c r="AA91" s="12">
        <v>17</v>
      </c>
    </row>
    <row r="92" spans="1:27" s="8" customFormat="1" ht="24.95" customHeight="1" x14ac:dyDescent="0.25">
      <c r="A92" s="10"/>
      <c r="B92" s="11"/>
      <c r="C92" s="11"/>
      <c r="D92" s="10"/>
      <c r="E92" s="11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9"/>
      <c r="Z92" s="12"/>
      <c r="AA92" s="12"/>
    </row>
    <row r="93" spans="1:27" s="8" customFormat="1" ht="24.95" customHeight="1" x14ac:dyDescent="0.25">
      <c r="A93" s="10" t="str">
        <f>("103")</f>
        <v>103</v>
      </c>
      <c r="B93" s="11" t="s">
        <v>254</v>
      </c>
      <c r="C93" s="11" t="s">
        <v>47</v>
      </c>
      <c r="D93" s="10">
        <v>6</v>
      </c>
      <c r="E93" s="11" t="s">
        <v>255</v>
      </c>
      <c r="F93" s="11" t="s">
        <v>256</v>
      </c>
      <c r="G93" s="11" t="s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f t="shared" ref="X93:X103" si="7">SUM(H93:W93)</f>
        <v>1</v>
      </c>
      <c r="Y93" s="9" t="s">
        <v>35</v>
      </c>
      <c r="Z93" s="12"/>
      <c r="AA93" s="12">
        <v>20</v>
      </c>
    </row>
    <row r="94" spans="1:27" s="8" customFormat="1" ht="24.95" customHeight="1" x14ac:dyDescent="0.25">
      <c r="A94" s="10" t="str">
        <f>("345")</f>
        <v>345</v>
      </c>
      <c r="B94" s="11" t="s">
        <v>228</v>
      </c>
      <c r="C94" s="11" t="s">
        <v>257</v>
      </c>
      <c r="D94" s="10">
        <v>6</v>
      </c>
      <c r="E94" s="11" t="s">
        <v>255</v>
      </c>
      <c r="F94" s="11" t="s">
        <v>258</v>
      </c>
      <c r="G94" s="11" t="s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5</v>
      </c>
      <c r="P94" s="12">
        <v>0</v>
      </c>
      <c r="Q94" s="12">
        <v>1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f t="shared" si="7"/>
        <v>6</v>
      </c>
      <c r="Y94" s="9" t="s">
        <v>95</v>
      </c>
      <c r="Z94" s="12"/>
      <c r="AA94" s="12">
        <v>17</v>
      </c>
    </row>
    <row r="95" spans="1:27" s="8" customFormat="1" ht="24.95" customHeight="1" x14ac:dyDescent="0.25">
      <c r="A95" s="10" t="str">
        <f>("235")</f>
        <v>235</v>
      </c>
      <c r="B95" s="11" t="s">
        <v>259</v>
      </c>
      <c r="C95" s="11" t="s">
        <v>260</v>
      </c>
      <c r="D95" s="10">
        <v>6</v>
      </c>
      <c r="E95" s="11" t="s">
        <v>255</v>
      </c>
      <c r="F95" s="11" t="s">
        <v>261</v>
      </c>
      <c r="G95" s="11" t="s">
        <v>143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3</v>
      </c>
      <c r="N95" s="12">
        <v>0</v>
      </c>
      <c r="O95" s="12">
        <v>2</v>
      </c>
      <c r="P95" s="12">
        <v>7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f t="shared" si="7"/>
        <v>12</v>
      </c>
      <c r="Y95" s="9" t="s">
        <v>43</v>
      </c>
      <c r="Z95" s="12"/>
      <c r="AA95" s="12">
        <v>15</v>
      </c>
    </row>
    <row r="96" spans="1:27" s="8" customFormat="1" ht="24.95" customHeight="1" x14ac:dyDescent="0.25">
      <c r="A96" s="10" t="str">
        <f>("48")</f>
        <v>48</v>
      </c>
      <c r="B96" s="11" t="s">
        <v>262</v>
      </c>
      <c r="C96" s="11" t="s">
        <v>118</v>
      </c>
      <c r="D96" s="10">
        <v>6</v>
      </c>
      <c r="E96" s="11" t="s">
        <v>255</v>
      </c>
      <c r="F96" s="11" t="s">
        <v>263</v>
      </c>
      <c r="G96" s="11" t="s">
        <v>0</v>
      </c>
      <c r="H96" s="12">
        <v>5</v>
      </c>
      <c r="I96" s="12">
        <v>0</v>
      </c>
      <c r="J96" s="12">
        <v>2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5</v>
      </c>
      <c r="Q96" s="12">
        <v>1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f t="shared" si="7"/>
        <v>13</v>
      </c>
      <c r="Y96" s="9" t="s">
        <v>101</v>
      </c>
      <c r="Z96" s="12"/>
      <c r="AA96" s="12">
        <v>13</v>
      </c>
    </row>
    <row r="97" spans="1:27" s="8" customFormat="1" ht="24.95" customHeight="1" x14ac:dyDescent="0.25">
      <c r="A97" s="10" t="str">
        <f>("383")</f>
        <v>383</v>
      </c>
      <c r="B97" s="11" t="s">
        <v>264</v>
      </c>
      <c r="C97" s="11" t="s">
        <v>165</v>
      </c>
      <c r="D97" s="10">
        <v>6</v>
      </c>
      <c r="E97" s="11" t="s">
        <v>255</v>
      </c>
      <c r="F97" s="11" t="s">
        <v>265</v>
      </c>
      <c r="G97" s="11" t="s">
        <v>68</v>
      </c>
      <c r="H97" s="12">
        <v>5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</v>
      </c>
      <c r="Q97" s="12">
        <v>0</v>
      </c>
      <c r="R97" s="12">
        <v>0</v>
      </c>
      <c r="S97" s="12">
        <v>0</v>
      </c>
      <c r="T97" s="12">
        <v>5</v>
      </c>
      <c r="U97" s="12">
        <v>0</v>
      </c>
      <c r="V97" s="12">
        <v>1</v>
      </c>
      <c r="W97" s="12">
        <v>2</v>
      </c>
      <c r="X97" s="12">
        <f t="shared" si="7"/>
        <v>14</v>
      </c>
      <c r="Y97" s="9" t="s">
        <v>51</v>
      </c>
      <c r="Z97" s="12"/>
      <c r="AA97" s="12">
        <v>11</v>
      </c>
    </row>
    <row r="98" spans="1:27" s="8" customFormat="1" ht="24.95" customHeight="1" x14ac:dyDescent="0.25">
      <c r="A98" s="10" t="str">
        <f>("384")</f>
        <v>384</v>
      </c>
      <c r="B98" s="11" t="s">
        <v>266</v>
      </c>
      <c r="C98" s="11" t="s">
        <v>267</v>
      </c>
      <c r="D98" s="10">
        <v>6</v>
      </c>
      <c r="E98" s="11" t="s">
        <v>255</v>
      </c>
      <c r="F98" s="11" t="s">
        <v>268</v>
      </c>
      <c r="G98" s="11" t="s">
        <v>68</v>
      </c>
      <c r="H98" s="12">
        <v>10</v>
      </c>
      <c r="I98" s="12">
        <v>0</v>
      </c>
      <c r="J98" s="12">
        <v>0</v>
      </c>
      <c r="K98" s="12">
        <v>1</v>
      </c>
      <c r="L98" s="12">
        <v>0</v>
      </c>
      <c r="M98" s="12">
        <v>0</v>
      </c>
      <c r="N98" s="12">
        <v>0</v>
      </c>
      <c r="O98" s="12">
        <v>1</v>
      </c>
      <c r="P98" s="12">
        <v>6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2</v>
      </c>
      <c r="X98" s="12">
        <f t="shared" si="7"/>
        <v>20</v>
      </c>
      <c r="Y98" s="9" t="s">
        <v>56</v>
      </c>
      <c r="Z98" s="12"/>
      <c r="AA98" s="12">
        <v>10</v>
      </c>
    </row>
    <row r="99" spans="1:27" s="8" customFormat="1" ht="24.95" customHeight="1" x14ac:dyDescent="0.25">
      <c r="A99" s="10" t="str">
        <f>("14")</f>
        <v>14</v>
      </c>
      <c r="B99" s="11" t="s">
        <v>269</v>
      </c>
      <c r="C99" s="11" t="s">
        <v>270</v>
      </c>
      <c r="D99" s="10">
        <v>6</v>
      </c>
      <c r="E99" s="11" t="s">
        <v>255</v>
      </c>
      <c r="F99" s="11" t="s">
        <v>271</v>
      </c>
      <c r="G99" s="11" t="s">
        <v>0</v>
      </c>
      <c r="H99" s="12">
        <v>3</v>
      </c>
      <c r="I99" s="12">
        <v>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7</v>
      </c>
      <c r="P99" s="12">
        <v>3</v>
      </c>
      <c r="Q99" s="12">
        <v>0</v>
      </c>
      <c r="R99" s="12">
        <v>0</v>
      </c>
      <c r="S99" s="12">
        <v>3</v>
      </c>
      <c r="T99" s="12">
        <v>0</v>
      </c>
      <c r="U99" s="12">
        <v>0</v>
      </c>
      <c r="V99" s="12">
        <v>8</v>
      </c>
      <c r="W99" s="12">
        <v>6</v>
      </c>
      <c r="X99" s="12">
        <f t="shared" si="7"/>
        <v>31</v>
      </c>
      <c r="Y99" s="9" t="s">
        <v>61</v>
      </c>
      <c r="Z99" s="12"/>
      <c r="AA99" s="12">
        <v>9</v>
      </c>
    </row>
    <row r="100" spans="1:27" s="8" customFormat="1" ht="24.95" customHeight="1" x14ac:dyDescent="0.25">
      <c r="A100" s="10" t="str">
        <f>("157")</f>
        <v>157</v>
      </c>
      <c r="B100" s="11" t="s">
        <v>272</v>
      </c>
      <c r="C100" s="11" t="s">
        <v>273</v>
      </c>
      <c r="D100" s="10">
        <v>6</v>
      </c>
      <c r="E100" s="11" t="s">
        <v>255</v>
      </c>
      <c r="F100" s="11" t="s">
        <v>274</v>
      </c>
      <c r="G100" s="11" t="s">
        <v>0</v>
      </c>
      <c r="H100" s="12">
        <v>0</v>
      </c>
      <c r="I100" s="12">
        <v>10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5</v>
      </c>
      <c r="P100" s="12">
        <v>5</v>
      </c>
      <c r="Q100" s="12">
        <v>0</v>
      </c>
      <c r="R100" s="12">
        <v>0</v>
      </c>
      <c r="S100" s="12">
        <v>1</v>
      </c>
      <c r="T100" s="12">
        <v>0</v>
      </c>
      <c r="U100" s="12">
        <v>0</v>
      </c>
      <c r="V100" s="12">
        <v>15</v>
      </c>
      <c r="W100" s="12">
        <v>0</v>
      </c>
      <c r="X100" s="12">
        <f t="shared" si="7"/>
        <v>36</v>
      </c>
      <c r="Y100" s="9" t="s">
        <v>114</v>
      </c>
      <c r="Z100" s="12"/>
      <c r="AA100" s="12">
        <v>8</v>
      </c>
    </row>
    <row r="101" spans="1:27" s="8" customFormat="1" ht="24.95" customHeight="1" x14ac:dyDescent="0.25">
      <c r="A101" s="10" t="str">
        <f>("301")</f>
        <v>301</v>
      </c>
      <c r="B101" s="11" t="s">
        <v>275</v>
      </c>
      <c r="C101" s="11" t="s">
        <v>276</v>
      </c>
      <c r="D101" s="10">
        <v>6</v>
      </c>
      <c r="E101" s="11" t="s">
        <v>255</v>
      </c>
      <c r="F101" s="11" t="s">
        <v>277</v>
      </c>
      <c r="G101" s="11" t="s">
        <v>0</v>
      </c>
      <c r="H101" s="12">
        <v>5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1</v>
      </c>
      <c r="O101" s="12">
        <v>10</v>
      </c>
      <c r="P101" s="12">
        <v>5</v>
      </c>
      <c r="Q101" s="12">
        <v>3</v>
      </c>
      <c r="R101" s="12">
        <v>0</v>
      </c>
      <c r="S101" s="12">
        <v>7</v>
      </c>
      <c r="T101" s="12">
        <v>0</v>
      </c>
      <c r="U101" s="12">
        <v>0</v>
      </c>
      <c r="V101" s="12">
        <v>5</v>
      </c>
      <c r="W101" s="12">
        <v>0</v>
      </c>
      <c r="X101" s="12">
        <f t="shared" si="7"/>
        <v>37</v>
      </c>
      <c r="Y101" s="9" t="s">
        <v>69</v>
      </c>
      <c r="Z101" s="12"/>
      <c r="AA101" s="12">
        <v>7</v>
      </c>
    </row>
    <row r="102" spans="1:27" s="8" customFormat="1" ht="24.95" customHeight="1" x14ac:dyDescent="0.25">
      <c r="A102" s="10" t="str">
        <f>("265")</f>
        <v>265</v>
      </c>
      <c r="B102" s="11" t="s">
        <v>115</v>
      </c>
      <c r="C102" s="11" t="s">
        <v>278</v>
      </c>
      <c r="D102" s="10">
        <v>6</v>
      </c>
      <c r="E102" s="11" t="s">
        <v>255</v>
      </c>
      <c r="F102" s="11" t="s">
        <v>268</v>
      </c>
      <c r="G102" s="11" t="s">
        <v>0</v>
      </c>
      <c r="H102" s="12">
        <v>6</v>
      </c>
      <c r="I102" s="12">
        <v>5</v>
      </c>
      <c r="J102" s="12">
        <v>0</v>
      </c>
      <c r="K102" s="12">
        <v>1</v>
      </c>
      <c r="L102" s="12">
        <v>0</v>
      </c>
      <c r="M102" s="12">
        <v>0</v>
      </c>
      <c r="N102" s="12">
        <v>0</v>
      </c>
      <c r="O102" s="12">
        <v>6</v>
      </c>
      <c r="P102" s="12">
        <v>0</v>
      </c>
      <c r="Q102" s="12">
        <v>0</v>
      </c>
      <c r="R102" s="12">
        <v>0</v>
      </c>
      <c r="S102" s="12">
        <v>3</v>
      </c>
      <c r="T102" s="12">
        <v>11</v>
      </c>
      <c r="U102" s="12">
        <v>2</v>
      </c>
      <c r="V102" s="12">
        <v>3</v>
      </c>
      <c r="W102" s="12">
        <v>7</v>
      </c>
      <c r="X102" s="12">
        <f t="shared" si="7"/>
        <v>44</v>
      </c>
      <c r="Y102" s="9" t="s">
        <v>73</v>
      </c>
      <c r="Z102" s="12"/>
      <c r="AA102" s="12">
        <v>6</v>
      </c>
    </row>
    <row r="103" spans="1:27" s="8" customFormat="1" ht="24.95" customHeight="1" x14ac:dyDescent="0.25">
      <c r="A103" s="10" t="str">
        <f>("246")</f>
        <v>246</v>
      </c>
      <c r="B103" s="11" t="s">
        <v>47</v>
      </c>
      <c r="C103" s="11" t="s">
        <v>243</v>
      </c>
      <c r="D103" s="10">
        <v>6</v>
      </c>
      <c r="E103" s="11" t="s">
        <v>255</v>
      </c>
      <c r="F103" s="11" t="s">
        <v>227</v>
      </c>
      <c r="G103" s="11" t="s">
        <v>0</v>
      </c>
      <c r="H103" s="12">
        <v>0</v>
      </c>
      <c r="I103" s="12">
        <v>0</v>
      </c>
      <c r="J103" s="12">
        <v>0</v>
      </c>
      <c r="K103" s="12">
        <v>11</v>
      </c>
      <c r="L103" s="12">
        <v>0</v>
      </c>
      <c r="M103" s="12">
        <v>3</v>
      </c>
      <c r="N103" s="12">
        <v>0</v>
      </c>
      <c r="O103" s="12">
        <v>12</v>
      </c>
      <c r="P103" s="12">
        <v>15</v>
      </c>
      <c r="Q103" s="12">
        <v>3</v>
      </c>
      <c r="R103" s="12">
        <v>1</v>
      </c>
      <c r="S103" s="12">
        <v>7</v>
      </c>
      <c r="T103" s="12">
        <v>0</v>
      </c>
      <c r="U103" s="12">
        <v>2</v>
      </c>
      <c r="V103" s="12">
        <v>4</v>
      </c>
      <c r="W103" s="12">
        <v>0</v>
      </c>
      <c r="X103" s="12">
        <f t="shared" si="7"/>
        <v>58</v>
      </c>
      <c r="Y103" s="9" t="s">
        <v>77</v>
      </c>
      <c r="Z103" s="12"/>
      <c r="AA103" s="12">
        <v>5</v>
      </c>
    </row>
    <row r="104" spans="1:27" s="8" customFormat="1" ht="24.95" customHeight="1" x14ac:dyDescent="0.25">
      <c r="A104" s="10" t="str">
        <f>("11")</f>
        <v>11</v>
      </c>
      <c r="B104" s="11" t="s">
        <v>279</v>
      </c>
      <c r="C104" s="11" t="s">
        <v>280</v>
      </c>
      <c r="D104" s="10">
        <v>6</v>
      </c>
      <c r="E104" s="11" t="s">
        <v>255</v>
      </c>
      <c r="F104" s="11" t="s">
        <v>281</v>
      </c>
      <c r="G104" s="11" t="s">
        <v>0</v>
      </c>
      <c r="H104" s="12" t="s">
        <v>248</v>
      </c>
      <c r="I104" s="12" t="s">
        <v>248</v>
      </c>
      <c r="J104" s="12" t="s">
        <v>248</v>
      </c>
      <c r="K104" s="12" t="s">
        <v>248</v>
      </c>
      <c r="L104" s="12" t="s">
        <v>248</v>
      </c>
      <c r="M104" s="12" t="s">
        <v>248</v>
      </c>
      <c r="N104" s="12" t="s">
        <v>248</v>
      </c>
      <c r="O104" s="12" t="s">
        <v>248</v>
      </c>
      <c r="P104" s="12" t="s">
        <v>248</v>
      </c>
      <c r="Q104" s="12" t="s">
        <v>248</v>
      </c>
      <c r="R104" s="12" t="s">
        <v>248</v>
      </c>
      <c r="S104" s="12" t="s">
        <v>248</v>
      </c>
      <c r="T104" s="12" t="s">
        <v>248</v>
      </c>
      <c r="U104" s="12" t="s">
        <v>248</v>
      </c>
      <c r="V104" s="12" t="s">
        <v>248</v>
      </c>
      <c r="W104" s="12" t="s">
        <v>248</v>
      </c>
      <c r="X104" s="12" t="s">
        <v>248</v>
      </c>
      <c r="Y104" s="9" t="s">
        <v>248</v>
      </c>
      <c r="Z104" s="12"/>
      <c r="AA104" s="12">
        <v>0</v>
      </c>
    </row>
    <row r="105" spans="1:27" s="8" customFormat="1" ht="24.95" customHeight="1" x14ac:dyDescent="0.25">
      <c r="A105" s="10" t="str">
        <f>("298")</f>
        <v>298</v>
      </c>
      <c r="B105" s="11" t="s">
        <v>282</v>
      </c>
      <c r="C105" s="11" t="s">
        <v>120</v>
      </c>
      <c r="D105" s="10">
        <v>6</v>
      </c>
      <c r="E105" s="11" t="s">
        <v>255</v>
      </c>
      <c r="F105" s="11" t="s">
        <v>283</v>
      </c>
      <c r="G105" s="11" t="s">
        <v>0</v>
      </c>
      <c r="H105" s="12" t="s">
        <v>248</v>
      </c>
      <c r="I105" s="12" t="s">
        <v>248</v>
      </c>
      <c r="J105" s="12" t="s">
        <v>248</v>
      </c>
      <c r="K105" s="12" t="s">
        <v>248</v>
      </c>
      <c r="L105" s="12" t="s">
        <v>248</v>
      </c>
      <c r="M105" s="12" t="s">
        <v>248</v>
      </c>
      <c r="N105" s="12" t="s">
        <v>248</v>
      </c>
      <c r="O105" s="12" t="s">
        <v>248</v>
      </c>
      <c r="P105" s="12" t="s">
        <v>248</v>
      </c>
      <c r="Q105" s="12" t="s">
        <v>248</v>
      </c>
      <c r="R105" s="12" t="s">
        <v>248</v>
      </c>
      <c r="S105" s="12" t="s">
        <v>248</v>
      </c>
      <c r="T105" s="12" t="s">
        <v>248</v>
      </c>
      <c r="U105" s="12" t="s">
        <v>248</v>
      </c>
      <c r="V105" s="12" t="s">
        <v>248</v>
      </c>
      <c r="W105" s="12" t="s">
        <v>248</v>
      </c>
      <c r="X105" s="12" t="s">
        <v>248</v>
      </c>
      <c r="Y105" s="9" t="s">
        <v>248</v>
      </c>
      <c r="Z105" s="12"/>
      <c r="AA105" s="12">
        <v>0</v>
      </c>
    </row>
    <row r="106" spans="1:27" s="8" customFormat="1" ht="24.95" customHeight="1" x14ac:dyDescent="0.25">
      <c r="A106" s="10" t="str">
        <f>("375")</f>
        <v>375</v>
      </c>
      <c r="B106" s="11" t="s">
        <v>284</v>
      </c>
      <c r="C106" s="11" t="s">
        <v>285</v>
      </c>
      <c r="D106" s="10">
        <v>6</v>
      </c>
      <c r="E106" s="11" t="s">
        <v>255</v>
      </c>
      <c r="F106" s="11" t="s">
        <v>100</v>
      </c>
      <c r="G106" s="11" t="s">
        <v>0</v>
      </c>
      <c r="H106" s="12" t="s">
        <v>248</v>
      </c>
      <c r="I106" s="12" t="s">
        <v>248</v>
      </c>
      <c r="J106" s="12" t="s">
        <v>248</v>
      </c>
      <c r="K106" s="12" t="s">
        <v>248</v>
      </c>
      <c r="L106" s="12" t="s">
        <v>248</v>
      </c>
      <c r="M106" s="12" t="s">
        <v>248</v>
      </c>
      <c r="N106" s="12" t="s">
        <v>248</v>
      </c>
      <c r="O106" s="12" t="s">
        <v>248</v>
      </c>
      <c r="P106" s="12" t="s">
        <v>248</v>
      </c>
      <c r="Q106" s="12" t="s">
        <v>248</v>
      </c>
      <c r="R106" s="12" t="s">
        <v>248</v>
      </c>
      <c r="S106" s="12" t="s">
        <v>248</v>
      </c>
      <c r="T106" s="12" t="s">
        <v>248</v>
      </c>
      <c r="U106" s="12" t="s">
        <v>248</v>
      </c>
      <c r="V106" s="12" t="s">
        <v>248</v>
      </c>
      <c r="W106" s="12" t="s">
        <v>248</v>
      </c>
      <c r="X106" s="12">
        <v>100</v>
      </c>
      <c r="Y106" s="9" t="s">
        <v>248</v>
      </c>
      <c r="Z106" s="12"/>
      <c r="AA106" s="12">
        <v>0</v>
      </c>
    </row>
    <row r="107" spans="1:27" s="8" customFormat="1" ht="24.95" customHeight="1" x14ac:dyDescent="0.25">
      <c r="A107" s="10"/>
      <c r="B107" s="11"/>
      <c r="C107" s="11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9"/>
      <c r="Z107" s="12"/>
      <c r="AA107" s="12"/>
    </row>
    <row r="108" spans="1:27" s="18" customFormat="1" ht="24.95" customHeight="1" x14ac:dyDescent="0.25">
      <c r="A108" s="14" t="str">
        <f>("218")</f>
        <v>218</v>
      </c>
      <c r="B108" s="15" t="s">
        <v>286</v>
      </c>
      <c r="C108" s="15" t="s">
        <v>287</v>
      </c>
      <c r="D108" s="14">
        <v>7</v>
      </c>
      <c r="E108" s="15" t="s">
        <v>288</v>
      </c>
      <c r="F108" s="15" t="s">
        <v>289</v>
      </c>
      <c r="G108" s="15" t="s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1</v>
      </c>
      <c r="V108" s="16">
        <v>0</v>
      </c>
      <c r="W108" s="16">
        <v>0</v>
      </c>
      <c r="X108" s="16">
        <f t="shared" ref="X108:X115" si="8">SUM(H108:W108)</f>
        <v>1</v>
      </c>
      <c r="Y108" s="17" t="s">
        <v>35</v>
      </c>
      <c r="Z108" s="16"/>
      <c r="AA108" s="16">
        <v>20</v>
      </c>
    </row>
    <row r="109" spans="1:27" s="18" customFormat="1" ht="24.95" customHeight="1" x14ac:dyDescent="0.25">
      <c r="A109" s="14" t="str">
        <f>("57")</f>
        <v>57</v>
      </c>
      <c r="B109" s="15" t="s">
        <v>345</v>
      </c>
      <c r="C109" s="15" t="s">
        <v>297</v>
      </c>
      <c r="D109" s="14">
        <v>7</v>
      </c>
      <c r="E109" s="15" t="s">
        <v>288</v>
      </c>
      <c r="F109" s="15" t="s">
        <v>298</v>
      </c>
      <c r="G109" s="15" t="s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5</v>
      </c>
      <c r="W109" s="16">
        <v>0</v>
      </c>
      <c r="X109" s="16">
        <f t="shared" si="8"/>
        <v>5</v>
      </c>
      <c r="Y109" s="17" t="s">
        <v>95</v>
      </c>
      <c r="Z109" s="16" t="s">
        <v>346</v>
      </c>
      <c r="AA109" s="16">
        <v>17</v>
      </c>
    </row>
    <row r="110" spans="1:27" s="18" customFormat="1" ht="24.95" customHeight="1" x14ac:dyDescent="0.25">
      <c r="A110" s="14" t="str">
        <f>("281")</f>
        <v>281</v>
      </c>
      <c r="B110" s="15" t="s">
        <v>177</v>
      </c>
      <c r="C110" s="15" t="s">
        <v>290</v>
      </c>
      <c r="D110" s="14">
        <v>7</v>
      </c>
      <c r="E110" s="15" t="s">
        <v>288</v>
      </c>
      <c r="F110" s="15" t="s">
        <v>291</v>
      </c>
      <c r="G110" s="15" t="s">
        <v>34</v>
      </c>
      <c r="H110" s="16">
        <v>0</v>
      </c>
      <c r="I110" s="16">
        <v>0</v>
      </c>
      <c r="J110" s="16">
        <v>0</v>
      </c>
      <c r="K110" s="16">
        <v>1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3</v>
      </c>
      <c r="R110" s="16">
        <v>0</v>
      </c>
      <c r="S110" s="16">
        <v>1</v>
      </c>
      <c r="T110" s="16">
        <v>0</v>
      </c>
      <c r="U110" s="16">
        <v>0</v>
      </c>
      <c r="V110" s="16">
        <v>0</v>
      </c>
      <c r="W110" s="16">
        <v>0</v>
      </c>
      <c r="X110" s="16">
        <f t="shared" si="8"/>
        <v>5</v>
      </c>
      <c r="Y110" s="17" t="s">
        <v>43</v>
      </c>
      <c r="Z110" s="16" t="s">
        <v>57</v>
      </c>
      <c r="AA110" s="16">
        <v>15</v>
      </c>
    </row>
    <row r="111" spans="1:27" s="8" customFormat="1" ht="24.95" customHeight="1" x14ac:dyDescent="0.25">
      <c r="A111" s="10" t="str">
        <f>("295")</f>
        <v>295</v>
      </c>
      <c r="B111" s="11" t="s">
        <v>129</v>
      </c>
      <c r="C111" s="11" t="s">
        <v>94</v>
      </c>
      <c r="D111" s="10">
        <v>7</v>
      </c>
      <c r="E111" s="11" t="s">
        <v>288</v>
      </c>
      <c r="F111" s="11" t="s">
        <v>292</v>
      </c>
      <c r="G111" s="11" t="s">
        <v>0</v>
      </c>
      <c r="H111" s="12">
        <v>1</v>
      </c>
      <c r="I111" s="12">
        <v>5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f t="shared" si="8"/>
        <v>6</v>
      </c>
      <c r="Y111" s="13" t="s">
        <v>101</v>
      </c>
      <c r="Z111" s="12" t="s">
        <v>62</v>
      </c>
      <c r="AA111" s="12">
        <v>13</v>
      </c>
    </row>
    <row r="112" spans="1:27" s="8" customFormat="1" ht="24.95" customHeight="1" x14ac:dyDescent="0.25">
      <c r="A112" s="10" t="str">
        <f>("199")</f>
        <v>199</v>
      </c>
      <c r="B112" s="11" t="s">
        <v>119</v>
      </c>
      <c r="C112" s="11" t="s">
        <v>293</v>
      </c>
      <c r="D112" s="10">
        <v>7</v>
      </c>
      <c r="E112" s="11" t="s">
        <v>288</v>
      </c>
      <c r="F112" s="11" t="s">
        <v>291</v>
      </c>
      <c r="G112" s="11" t="s">
        <v>0</v>
      </c>
      <c r="H112" s="12">
        <v>0</v>
      </c>
      <c r="I112" s="12">
        <v>0</v>
      </c>
      <c r="J112" s="12">
        <v>1</v>
      </c>
      <c r="K112" s="12">
        <v>0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2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2</v>
      </c>
      <c r="X112" s="12">
        <f t="shared" si="8"/>
        <v>6</v>
      </c>
      <c r="Y112" s="13" t="s">
        <v>51</v>
      </c>
      <c r="Z112" s="12" t="s">
        <v>137</v>
      </c>
      <c r="AA112" s="12">
        <v>11</v>
      </c>
    </row>
    <row r="113" spans="1:27" s="8" customFormat="1" ht="24.95" customHeight="1" x14ac:dyDescent="0.25">
      <c r="A113" s="10" t="str">
        <f>("23")</f>
        <v>23</v>
      </c>
      <c r="B113" s="11" t="s">
        <v>294</v>
      </c>
      <c r="C113" s="11" t="s">
        <v>295</v>
      </c>
      <c r="D113" s="10">
        <v>7</v>
      </c>
      <c r="E113" s="11" t="s">
        <v>288</v>
      </c>
      <c r="F113" s="11" t="s">
        <v>296</v>
      </c>
      <c r="G113" s="11" t="s">
        <v>0</v>
      </c>
      <c r="H113" s="12">
        <v>0</v>
      </c>
      <c r="I113" s="12">
        <v>0</v>
      </c>
      <c r="J113" s="12">
        <v>0</v>
      </c>
      <c r="K113" s="12">
        <v>5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5</v>
      </c>
      <c r="U113" s="12">
        <v>0</v>
      </c>
      <c r="V113" s="12">
        <v>5</v>
      </c>
      <c r="W113" s="12">
        <v>0</v>
      </c>
      <c r="X113" s="12">
        <f t="shared" si="8"/>
        <v>15</v>
      </c>
      <c r="Y113" s="17" t="s">
        <v>56</v>
      </c>
      <c r="Z113" s="12" t="s">
        <v>57</v>
      </c>
      <c r="AA113" s="12">
        <v>10</v>
      </c>
    </row>
    <row r="114" spans="1:27" s="8" customFormat="1" ht="24.95" customHeight="1" x14ac:dyDescent="0.25">
      <c r="A114" s="10" t="str">
        <f>("196")</f>
        <v>196</v>
      </c>
      <c r="B114" s="11" t="s">
        <v>180</v>
      </c>
      <c r="C114" s="11" t="s">
        <v>299</v>
      </c>
      <c r="D114" s="10">
        <v>7</v>
      </c>
      <c r="E114" s="11" t="s">
        <v>288</v>
      </c>
      <c r="F114" s="11" t="s">
        <v>265</v>
      </c>
      <c r="G114" s="11" t="s">
        <v>0</v>
      </c>
      <c r="H114" s="12">
        <v>5</v>
      </c>
      <c r="I114" s="12">
        <v>0</v>
      </c>
      <c r="J114" s="12">
        <v>5</v>
      </c>
      <c r="K114" s="12">
        <v>0</v>
      </c>
      <c r="L114" s="12">
        <v>5</v>
      </c>
      <c r="M114" s="12">
        <v>0</v>
      </c>
      <c r="N114" s="12">
        <v>0</v>
      </c>
      <c r="O114" s="12">
        <v>1</v>
      </c>
      <c r="P114" s="12">
        <v>0</v>
      </c>
      <c r="Q114" s="12">
        <v>2</v>
      </c>
      <c r="R114" s="12">
        <v>0</v>
      </c>
      <c r="S114" s="12">
        <v>2</v>
      </c>
      <c r="T114" s="12">
        <v>0</v>
      </c>
      <c r="U114" s="12">
        <v>0</v>
      </c>
      <c r="V114" s="12">
        <v>0</v>
      </c>
      <c r="W114" s="12">
        <v>0</v>
      </c>
      <c r="X114" s="12">
        <f t="shared" si="8"/>
        <v>20</v>
      </c>
      <c r="Y114" s="13" t="s">
        <v>61</v>
      </c>
      <c r="Z114" s="12"/>
      <c r="AA114" s="12">
        <v>9</v>
      </c>
    </row>
    <row r="115" spans="1:27" s="8" customFormat="1" ht="24.95" customHeight="1" x14ac:dyDescent="0.25">
      <c r="A115" s="10" t="str">
        <f>("278")</f>
        <v>278</v>
      </c>
      <c r="B115" s="11" t="s">
        <v>284</v>
      </c>
      <c r="C115" s="11" t="s">
        <v>300</v>
      </c>
      <c r="D115" s="10">
        <v>7</v>
      </c>
      <c r="E115" s="11" t="s">
        <v>288</v>
      </c>
      <c r="F115" s="11" t="s">
        <v>301</v>
      </c>
      <c r="G115" s="11" t="s">
        <v>302</v>
      </c>
      <c r="H115" s="12">
        <v>5</v>
      </c>
      <c r="I115" s="12">
        <v>0</v>
      </c>
      <c r="J115" s="12">
        <v>0</v>
      </c>
      <c r="K115" s="12">
        <v>10</v>
      </c>
      <c r="L115" s="12">
        <v>6</v>
      </c>
      <c r="M115" s="12">
        <v>0</v>
      </c>
      <c r="N115" s="12">
        <v>2</v>
      </c>
      <c r="O115" s="12">
        <v>0</v>
      </c>
      <c r="P115" s="12">
        <v>0</v>
      </c>
      <c r="Q115" s="12">
        <v>0</v>
      </c>
      <c r="R115" s="12">
        <v>0</v>
      </c>
      <c r="S115" s="12">
        <v>1</v>
      </c>
      <c r="T115" s="12">
        <v>0</v>
      </c>
      <c r="U115" s="12">
        <v>0</v>
      </c>
      <c r="V115" s="12">
        <v>0</v>
      </c>
      <c r="W115" s="12">
        <v>1</v>
      </c>
      <c r="X115" s="12">
        <f t="shared" si="8"/>
        <v>25</v>
      </c>
      <c r="Y115" s="13" t="s">
        <v>114</v>
      </c>
      <c r="Z115" s="12"/>
      <c r="AA115" s="12">
        <v>8</v>
      </c>
    </row>
    <row r="116" spans="1:27" s="8" customFormat="1" ht="24.95" customHeight="1" x14ac:dyDescent="0.25">
      <c r="A116" s="10" t="str">
        <f>("5")</f>
        <v>5</v>
      </c>
      <c r="B116" s="11" t="s">
        <v>303</v>
      </c>
      <c r="C116" s="11" t="s">
        <v>304</v>
      </c>
      <c r="D116" s="10">
        <v>7</v>
      </c>
      <c r="E116" s="11" t="s">
        <v>288</v>
      </c>
      <c r="F116" s="11" t="s">
        <v>298</v>
      </c>
      <c r="G116" s="11" t="s">
        <v>34</v>
      </c>
      <c r="H116" s="12" t="s">
        <v>248</v>
      </c>
      <c r="I116" s="12" t="s">
        <v>248</v>
      </c>
      <c r="J116" s="12" t="s">
        <v>248</v>
      </c>
      <c r="K116" s="12" t="s">
        <v>248</v>
      </c>
      <c r="L116" s="12" t="s">
        <v>248</v>
      </c>
      <c r="M116" s="12" t="s">
        <v>248</v>
      </c>
      <c r="N116" s="12" t="s">
        <v>248</v>
      </c>
      <c r="O116" s="12" t="s">
        <v>248</v>
      </c>
      <c r="P116" s="12" t="s">
        <v>248</v>
      </c>
      <c r="Q116" s="12" t="s">
        <v>248</v>
      </c>
      <c r="R116" s="12" t="s">
        <v>248</v>
      </c>
      <c r="S116" s="12" t="s">
        <v>248</v>
      </c>
      <c r="T116" s="12" t="s">
        <v>248</v>
      </c>
      <c r="U116" s="12" t="s">
        <v>248</v>
      </c>
      <c r="V116" s="12" t="s">
        <v>248</v>
      </c>
      <c r="W116" s="12" t="s">
        <v>248</v>
      </c>
      <c r="X116" s="12">
        <v>100</v>
      </c>
      <c r="Y116" s="9" t="s">
        <v>248</v>
      </c>
      <c r="Z116" s="12"/>
      <c r="AA116" s="12">
        <v>0</v>
      </c>
    </row>
    <row r="117" spans="1:27" s="8" customFormat="1" ht="24.95" customHeight="1" x14ac:dyDescent="0.25">
      <c r="A117" s="10"/>
      <c r="B117" s="11"/>
      <c r="C117" s="11"/>
      <c r="D117" s="10"/>
      <c r="E117" s="11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9"/>
      <c r="Z117" s="12"/>
      <c r="AA117" s="12"/>
    </row>
    <row r="118" spans="1:27" s="8" customFormat="1" ht="24.95" customHeight="1" x14ac:dyDescent="0.25">
      <c r="A118" s="10" t="str">
        <f>("113")</f>
        <v>113</v>
      </c>
      <c r="B118" s="11" t="s">
        <v>269</v>
      </c>
      <c r="C118" s="11" t="s">
        <v>305</v>
      </c>
      <c r="D118" s="10">
        <v>8</v>
      </c>
      <c r="E118" s="11" t="s">
        <v>306</v>
      </c>
      <c r="F118" s="11" t="s">
        <v>307</v>
      </c>
      <c r="G118" s="11" t="s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f>SUM(H118:W118)</f>
        <v>0</v>
      </c>
      <c r="Y118" s="9" t="s">
        <v>35</v>
      </c>
      <c r="Z118" s="12"/>
      <c r="AA118" s="12">
        <v>20</v>
      </c>
    </row>
    <row r="119" spans="1:27" s="8" customFormat="1" ht="24.95" customHeight="1" x14ac:dyDescent="0.25">
      <c r="A119" s="10" t="str">
        <f>("186")</f>
        <v>186</v>
      </c>
      <c r="B119" s="11" t="s">
        <v>212</v>
      </c>
      <c r="C119" s="11" t="s">
        <v>308</v>
      </c>
      <c r="D119" s="10">
        <v>8</v>
      </c>
      <c r="E119" s="11" t="s">
        <v>306</v>
      </c>
      <c r="F119" s="11" t="s">
        <v>309</v>
      </c>
      <c r="G119" s="11" t="s">
        <v>126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f>SUM(H119:W119)</f>
        <v>0</v>
      </c>
      <c r="Y119" s="9" t="s">
        <v>35</v>
      </c>
      <c r="Z119" s="12"/>
      <c r="AA119" s="12">
        <v>20</v>
      </c>
    </row>
    <row r="120" spans="1:27" s="8" customFormat="1" ht="24.95" customHeight="1" x14ac:dyDescent="0.25">
      <c r="A120" s="10" t="str">
        <f>("174")</f>
        <v>174</v>
      </c>
      <c r="B120" s="11" t="s">
        <v>102</v>
      </c>
      <c r="C120" s="11" t="s">
        <v>310</v>
      </c>
      <c r="D120" s="10">
        <v>8</v>
      </c>
      <c r="E120" s="11" t="s">
        <v>306</v>
      </c>
      <c r="F120" s="11" t="s">
        <v>311</v>
      </c>
      <c r="G120" s="11" t="s">
        <v>34</v>
      </c>
      <c r="H120" s="12">
        <v>0</v>
      </c>
      <c r="I120" s="12">
        <v>5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1</v>
      </c>
      <c r="T120" s="12">
        <v>0</v>
      </c>
      <c r="U120" s="12">
        <v>0</v>
      </c>
      <c r="V120" s="12">
        <v>0</v>
      </c>
      <c r="W120" s="12">
        <v>0</v>
      </c>
      <c r="X120" s="12">
        <f>SUM(H120:W120)</f>
        <v>7</v>
      </c>
      <c r="Y120" s="9" t="s">
        <v>43</v>
      </c>
      <c r="Z120" s="12"/>
      <c r="AA120" s="12">
        <v>15</v>
      </c>
    </row>
    <row r="121" spans="1:27" s="8" customFormat="1" ht="24.95" customHeight="1" x14ac:dyDescent="0.25">
      <c r="A121" s="10" t="str">
        <f>("185")</f>
        <v>185</v>
      </c>
      <c r="B121" s="11" t="s">
        <v>312</v>
      </c>
      <c r="C121" s="11" t="s">
        <v>313</v>
      </c>
      <c r="D121" s="10">
        <v>8</v>
      </c>
      <c r="E121" s="11" t="s">
        <v>306</v>
      </c>
      <c r="F121" s="11" t="s">
        <v>314</v>
      </c>
      <c r="G121" s="11" t="s">
        <v>0</v>
      </c>
      <c r="H121" s="12">
        <v>0</v>
      </c>
      <c r="I121" s="12">
        <v>10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5</v>
      </c>
      <c r="U121" s="12">
        <v>0</v>
      </c>
      <c r="V121" s="12">
        <v>0</v>
      </c>
      <c r="W121" s="12">
        <v>0</v>
      </c>
      <c r="X121" s="12">
        <f>SUM(H121:W121)</f>
        <v>15</v>
      </c>
      <c r="Y121" s="9" t="s">
        <v>101</v>
      </c>
      <c r="Z121" s="12"/>
      <c r="AA121" s="12">
        <v>13</v>
      </c>
    </row>
    <row r="122" spans="1:27" s="8" customFormat="1" ht="24.95" customHeight="1" x14ac:dyDescent="0.25">
      <c r="A122" s="10"/>
      <c r="B122" s="11"/>
      <c r="C122" s="11"/>
      <c r="D122" s="10"/>
      <c r="E122" s="11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9"/>
      <c r="Z122" s="12"/>
      <c r="AA122" s="12"/>
    </row>
    <row r="123" spans="1:27" s="8" customFormat="1" ht="24.95" customHeight="1" x14ac:dyDescent="0.25">
      <c r="A123" s="10" t="str">
        <f>("24")</f>
        <v>24</v>
      </c>
      <c r="B123" s="11" t="s">
        <v>140</v>
      </c>
      <c r="C123" s="11" t="s">
        <v>315</v>
      </c>
      <c r="D123" s="10">
        <v>9</v>
      </c>
      <c r="E123" s="11" t="s">
        <v>316</v>
      </c>
      <c r="F123" s="11" t="s">
        <v>317</v>
      </c>
      <c r="G123" s="11" t="s">
        <v>0</v>
      </c>
      <c r="H123" s="12">
        <v>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2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f t="shared" ref="X123:X129" si="9">SUM(H123:W123)</f>
        <v>3</v>
      </c>
      <c r="Y123" s="9" t="s">
        <v>35</v>
      </c>
      <c r="Z123" s="12"/>
      <c r="AA123" s="12">
        <v>20</v>
      </c>
    </row>
    <row r="124" spans="1:27" s="8" customFormat="1" ht="24.95" customHeight="1" x14ac:dyDescent="0.25">
      <c r="A124" s="10" t="str">
        <f>("1")</f>
        <v>1</v>
      </c>
      <c r="B124" s="11" t="s">
        <v>282</v>
      </c>
      <c r="C124" s="11" t="s">
        <v>318</v>
      </c>
      <c r="D124" s="10">
        <v>9</v>
      </c>
      <c r="E124" s="11" t="s">
        <v>316</v>
      </c>
      <c r="F124" s="11" t="s">
        <v>311</v>
      </c>
      <c r="G124" s="11" t="s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5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f t="shared" si="9"/>
        <v>5</v>
      </c>
      <c r="Y124" s="9" t="s">
        <v>95</v>
      </c>
      <c r="Z124" s="12" t="s">
        <v>52</v>
      </c>
      <c r="AA124" s="12">
        <v>17</v>
      </c>
    </row>
    <row r="125" spans="1:27" s="8" customFormat="1" ht="24.95" customHeight="1" x14ac:dyDescent="0.25">
      <c r="A125" s="10" t="str">
        <f>("242")</f>
        <v>242</v>
      </c>
      <c r="B125" s="11" t="s">
        <v>319</v>
      </c>
      <c r="C125" s="11" t="s">
        <v>239</v>
      </c>
      <c r="D125" s="10">
        <v>9</v>
      </c>
      <c r="E125" s="11" t="s">
        <v>316</v>
      </c>
      <c r="F125" s="11" t="s">
        <v>311</v>
      </c>
      <c r="G125" s="11" t="s">
        <v>320</v>
      </c>
      <c r="H125" s="12">
        <v>0</v>
      </c>
      <c r="I125" s="12">
        <v>0</v>
      </c>
      <c r="J125" s="12">
        <v>0</v>
      </c>
      <c r="K125" s="12">
        <v>1</v>
      </c>
      <c r="L125" s="12">
        <v>0</v>
      </c>
      <c r="M125" s="12">
        <v>0</v>
      </c>
      <c r="N125" s="12">
        <v>0</v>
      </c>
      <c r="O125" s="12">
        <v>1</v>
      </c>
      <c r="P125" s="12">
        <v>0</v>
      </c>
      <c r="Q125" s="12">
        <v>0</v>
      </c>
      <c r="R125" s="12">
        <v>0</v>
      </c>
      <c r="S125" s="12">
        <v>2</v>
      </c>
      <c r="T125" s="12">
        <v>0</v>
      </c>
      <c r="U125" s="12">
        <v>0</v>
      </c>
      <c r="V125" s="12">
        <v>1</v>
      </c>
      <c r="W125" s="12">
        <v>0</v>
      </c>
      <c r="X125" s="12">
        <f t="shared" si="9"/>
        <v>5</v>
      </c>
      <c r="Y125" s="9" t="s">
        <v>43</v>
      </c>
      <c r="Z125" s="12" t="s">
        <v>137</v>
      </c>
      <c r="AA125" s="12">
        <v>15</v>
      </c>
    </row>
    <row r="126" spans="1:27" s="8" customFormat="1" ht="24.95" customHeight="1" x14ac:dyDescent="0.25">
      <c r="A126" s="10" t="str">
        <f>("15")</f>
        <v>15</v>
      </c>
      <c r="B126" s="11" t="s">
        <v>321</v>
      </c>
      <c r="C126" s="11" t="s">
        <v>322</v>
      </c>
      <c r="D126" s="10">
        <v>9</v>
      </c>
      <c r="E126" s="11" t="s">
        <v>316</v>
      </c>
      <c r="F126" s="11" t="s">
        <v>311</v>
      </c>
      <c r="G126" s="11" t="s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5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1</v>
      </c>
      <c r="X126" s="12">
        <f t="shared" si="9"/>
        <v>6</v>
      </c>
      <c r="Y126" s="9" t="s">
        <v>101</v>
      </c>
      <c r="Z126" s="12"/>
      <c r="AA126" s="12">
        <v>13</v>
      </c>
    </row>
    <row r="127" spans="1:27" s="8" customFormat="1" ht="24.95" customHeight="1" x14ac:dyDescent="0.25">
      <c r="A127" s="10" t="str">
        <f>("128")</f>
        <v>128</v>
      </c>
      <c r="B127" s="11" t="s">
        <v>323</v>
      </c>
      <c r="C127" s="11" t="s">
        <v>308</v>
      </c>
      <c r="D127" s="10">
        <v>9</v>
      </c>
      <c r="E127" s="11" t="s">
        <v>316</v>
      </c>
      <c r="F127" s="11" t="s">
        <v>311</v>
      </c>
      <c r="G127" s="11" t="s">
        <v>126</v>
      </c>
      <c r="H127" s="12">
        <v>0</v>
      </c>
      <c r="I127" s="12">
        <v>0</v>
      </c>
      <c r="J127" s="12">
        <v>0</v>
      </c>
      <c r="K127" s="12">
        <v>5</v>
      </c>
      <c r="L127" s="12">
        <v>0</v>
      </c>
      <c r="M127" s="12">
        <v>1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0</v>
      </c>
      <c r="X127" s="12">
        <f t="shared" si="9"/>
        <v>7</v>
      </c>
      <c r="Y127" s="9" t="s">
        <v>51</v>
      </c>
      <c r="Z127" s="12"/>
      <c r="AA127" s="12">
        <v>11</v>
      </c>
    </row>
    <row r="128" spans="1:27" s="8" customFormat="1" ht="24.95" customHeight="1" x14ac:dyDescent="0.25">
      <c r="A128" s="10">
        <v>397</v>
      </c>
      <c r="B128" s="11" t="s">
        <v>324</v>
      </c>
      <c r="C128" s="11" t="s">
        <v>260</v>
      </c>
      <c r="D128" s="10">
        <v>9</v>
      </c>
      <c r="E128" s="11" t="s">
        <v>316</v>
      </c>
      <c r="F128" s="11" t="s">
        <v>283</v>
      </c>
      <c r="G128" s="11" t="s">
        <v>0</v>
      </c>
      <c r="H128" s="12">
        <v>2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2</v>
      </c>
      <c r="T128" s="12">
        <v>0</v>
      </c>
      <c r="U128" s="12">
        <v>0</v>
      </c>
      <c r="V128" s="12">
        <v>5</v>
      </c>
      <c r="W128" s="12">
        <v>5</v>
      </c>
      <c r="X128" s="12">
        <f t="shared" si="9"/>
        <v>14</v>
      </c>
      <c r="Y128" s="9" t="s">
        <v>56</v>
      </c>
      <c r="Z128" s="12"/>
      <c r="AA128" s="12">
        <v>10</v>
      </c>
    </row>
    <row r="129" spans="1:27" s="8" customFormat="1" ht="24.95" customHeight="1" x14ac:dyDescent="0.25">
      <c r="A129" s="10" t="str">
        <f>("166")</f>
        <v>166</v>
      </c>
      <c r="B129" s="11" t="s">
        <v>303</v>
      </c>
      <c r="C129" s="11" t="s">
        <v>325</v>
      </c>
      <c r="D129" s="10">
        <v>9</v>
      </c>
      <c r="E129" s="11" t="s">
        <v>316</v>
      </c>
      <c r="F129" s="11" t="s">
        <v>326</v>
      </c>
      <c r="G129" s="11" t="s">
        <v>327</v>
      </c>
      <c r="H129" s="12">
        <v>0</v>
      </c>
      <c r="I129" s="12">
        <v>1</v>
      </c>
      <c r="J129" s="12">
        <v>0</v>
      </c>
      <c r="K129" s="12">
        <v>5</v>
      </c>
      <c r="L129" s="12">
        <v>0</v>
      </c>
      <c r="M129" s="12">
        <v>0</v>
      </c>
      <c r="N129" s="12">
        <v>0</v>
      </c>
      <c r="O129" s="12">
        <v>3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15</v>
      </c>
      <c r="W129" s="12">
        <v>1</v>
      </c>
      <c r="X129" s="12">
        <f t="shared" si="9"/>
        <v>25</v>
      </c>
      <c r="Y129" s="9" t="s">
        <v>61</v>
      </c>
      <c r="Z129" s="12"/>
      <c r="AA129" s="12">
        <v>9</v>
      </c>
    </row>
    <row r="130" spans="1:27" s="8" customFormat="1" ht="24.95" customHeight="1" x14ac:dyDescent="0.25">
      <c r="A130" s="10" t="str">
        <f>("333")</f>
        <v>333</v>
      </c>
      <c r="B130" s="11" t="s">
        <v>328</v>
      </c>
      <c r="C130" s="11" t="s">
        <v>47</v>
      </c>
      <c r="D130" s="10">
        <v>9</v>
      </c>
      <c r="E130" s="11" t="s">
        <v>316</v>
      </c>
      <c r="F130" s="11" t="s">
        <v>329</v>
      </c>
      <c r="G130" s="11" t="s">
        <v>0</v>
      </c>
      <c r="H130" s="12" t="s">
        <v>248</v>
      </c>
      <c r="I130" s="12" t="s">
        <v>248</v>
      </c>
      <c r="J130" s="12" t="s">
        <v>248</v>
      </c>
      <c r="K130" s="12" t="s">
        <v>248</v>
      </c>
      <c r="L130" s="12" t="s">
        <v>248</v>
      </c>
      <c r="M130" s="12" t="s">
        <v>248</v>
      </c>
      <c r="N130" s="12" t="s">
        <v>248</v>
      </c>
      <c r="O130" s="12" t="s">
        <v>248</v>
      </c>
      <c r="P130" s="12" t="s">
        <v>248</v>
      </c>
      <c r="Q130" s="12" t="s">
        <v>248</v>
      </c>
      <c r="R130" s="12" t="s">
        <v>248</v>
      </c>
      <c r="S130" s="12" t="s">
        <v>248</v>
      </c>
      <c r="T130" s="12" t="s">
        <v>248</v>
      </c>
      <c r="U130" s="12" t="s">
        <v>248</v>
      </c>
      <c r="V130" s="12" t="s">
        <v>248</v>
      </c>
      <c r="W130" s="12" t="s">
        <v>248</v>
      </c>
      <c r="X130" s="12" t="s">
        <v>248</v>
      </c>
      <c r="Y130" s="9" t="s">
        <v>248</v>
      </c>
      <c r="Z130" s="12"/>
      <c r="AA130" s="12">
        <v>0</v>
      </c>
    </row>
    <row r="131" spans="1:27" s="8" customFormat="1" ht="24.95" customHeight="1" x14ac:dyDescent="0.25">
      <c r="A131" s="10" t="str">
        <f>("303")</f>
        <v>303</v>
      </c>
      <c r="B131" s="11" t="s">
        <v>102</v>
      </c>
      <c r="C131" s="11" t="s">
        <v>330</v>
      </c>
      <c r="D131" s="10">
        <v>9</v>
      </c>
      <c r="E131" s="11" t="s">
        <v>316</v>
      </c>
      <c r="F131" s="11" t="s">
        <v>331</v>
      </c>
      <c r="G131" s="11" t="s">
        <v>0</v>
      </c>
      <c r="H131" s="12" t="s">
        <v>248</v>
      </c>
      <c r="I131" s="12" t="s">
        <v>248</v>
      </c>
      <c r="J131" s="12" t="s">
        <v>248</v>
      </c>
      <c r="K131" s="12" t="s">
        <v>248</v>
      </c>
      <c r="L131" s="12" t="s">
        <v>248</v>
      </c>
      <c r="M131" s="12" t="s">
        <v>248</v>
      </c>
      <c r="N131" s="12" t="s">
        <v>248</v>
      </c>
      <c r="O131" s="12" t="s">
        <v>248</v>
      </c>
      <c r="P131" s="12" t="s">
        <v>248</v>
      </c>
      <c r="Q131" s="12" t="s">
        <v>248</v>
      </c>
      <c r="R131" s="12" t="s">
        <v>248</v>
      </c>
      <c r="S131" s="12" t="s">
        <v>248</v>
      </c>
      <c r="T131" s="12" t="s">
        <v>248</v>
      </c>
      <c r="U131" s="12" t="s">
        <v>248</v>
      </c>
      <c r="V131" s="12" t="s">
        <v>248</v>
      </c>
      <c r="W131" s="12" t="s">
        <v>248</v>
      </c>
      <c r="X131" s="12" t="s">
        <v>248</v>
      </c>
      <c r="Y131" s="9" t="s">
        <v>248</v>
      </c>
      <c r="Z131" s="12"/>
      <c r="AA131" s="12">
        <v>0</v>
      </c>
    </row>
    <row r="132" spans="1:27" s="8" customFormat="1" ht="24.95" customHeight="1" x14ac:dyDescent="0.25">
      <c r="A132" s="10"/>
      <c r="B132" s="11"/>
      <c r="C132" s="11"/>
      <c r="D132" s="10"/>
      <c r="E132" s="11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9"/>
      <c r="Z132" s="12"/>
      <c r="AA132" s="12"/>
    </row>
    <row r="133" spans="1:27" s="8" customFormat="1" ht="24.95" customHeight="1" x14ac:dyDescent="0.25">
      <c r="A133" s="10" t="str">
        <f>("315")</f>
        <v>315</v>
      </c>
      <c r="B133" s="11" t="s">
        <v>332</v>
      </c>
      <c r="C133" s="11" t="s">
        <v>333</v>
      </c>
      <c r="D133" s="10">
        <v>10</v>
      </c>
      <c r="E133" s="11" t="s">
        <v>334</v>
      </c>
      <c r="F133" s="11" t="s">
        <v>335</v>
      </c>
      <c r="G133" s="11" t="s">
        <v>92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1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1</v>
      </c>
      <c r="W133" s="12">
        <v>0</v>
      </c>
      <c r="X133" s="12">
        <f>SUM(H133:W133)</f>
        <v>2</v>
      </c>
      <c r="Y133" s="9" t="s">
        <v>35</v>
      </c>
      <c r="Z133" s="12"/>
      <c r="AA133" s="12">
        <v>20</v>
      </c>
    </row>
    <row r="134" spans="1:27" s="8" customFormat="1" ht="24.95" customHeight="1" x14ac:dyDescent="0.25">
      <c r="A134" s="10"/>
      <c r="B134" s="11"/>
      <c r="C134" s="11"/>
      <c r="D134" s="10"/>
      <c r="E134" s="11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9"/>
      <c r="Z134" s="12"/>
      <c r="AA134" s="12"/>
    </row>
    <row r="135" spans="1:27" s="8" customFormat="1" ht="24.95" customHeight="1" x14ac:dyDescent="0.25">
      <c r="A135" s="10" t="str">
        <f>("84")</f>
        <v>84</v>
      </c>
      <c r="B135" s="11" t="s">
        <v>336</v>
      </c>
      <c r="C135" s="11" t="s">
        <v>181</v>
      </c>
      <c r="D135" s="10">
        <v>11</v>
      </c>
      <c r="E135" s="11" t="s">
        <v>337</v>
      </c>
      <c r="F135" s="11" t="s">
        <v>338</v>
      </c>
      <c r="G135" s="11" t="s">
        <v>0</v>
      </c>
      <c r="H135" s="12">
        <v>1</v>
      </c>
      <c r="I135" s="12">
        <v>3</v>
      </c>
      <c r="J135" s="12">
        <v>0</v>
      </c>
      <c r="K135" s="12">
        <v>0</v>
      </c>
      <c r="L135" s="12">
        <v>0</v>
      </c>
      <c r="M135" s="12">
        <v>6</v>
      </c>
      <c r="N135" s="12">
        <v>3</v>
      </c>
      <c r="O135" s="12">
        <v>0</v>
      </c>
      <c r="P135" s="12">
        <v>7</v>
      </c>
      <c r="Q135" s="12">
        <v>7</v>
      </c>
      <c r="R135" s="12">
        <v>0</v>
      </c>
      <c r="S135" s="12">
        <v>5</v>
      </c>
      <c r="T135" s="12">
        <v>1</v>
      </c>
      <c r="U135" s="12">
        <v>3</v>
      </c>
      <c r="V135" s="12">
        <v>7</v>
      </c>
      <c r="W135" s="12">
        <v>8</v>
      </c>
      <c r="X135" s="12">
        <f>SUM(H135:W135)</f>
        <v>51</v>
      </c>
      <c r="Y135" s="9" t="s">
        <v>35</v>
      </c>
      <c r="Z135" s="12"/>
      <c r="AA135" s="12">
        <v>20</v>
      </c>
    </row>
    <row r="136" spans="1:27" s="8" customFormat="1" ht="24.95" customHeight="1" x14ac:dyDescent="0.25">
      <c r="A136" s="10"/>
      <c r="B136" s="11"/>
      <c r="C136" s="11"/>
      <c r="D136" s="10"/>
      <c r="E136" s="11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9"/>
      <c r="Z136" s="12"/>
      <c r="AA136" s="12"/>
    </row>
    <row r="137" spans="1:27" s="8" customFormat="1" ht="24.95" customHeight="1" x14ac:dyDescent="0.25">
      <c r="A137" s="10" t="str">
        <f>("93")</f>
        <v>93</v>
      </c>
      <c r="B137" s="11" t="s">
        <v>105</v>
      </c>
      <c r="C137" s="11" t="s">
        <v>47</v>
      </c>
      <c r="D137" s="10">
        <v>12</v>
      </c>
      <c r="E137" s="11" t="s">
        <v>339</v>
      </c>
      <c r="F137" s="11" t="s">
        <v>340</v>
      </c>
      <c r="G137" s="11" t="s">
        <v>34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f>SUM(H137:W137)</f>
        <v>0</v>
      </c>
      <c r="Y137" s="9" t="s">
        <v>35</v>
      </c>
      <c r="Z137" s="12"/>
      <c r="AA137" s="12">
        <v>20</v>
      </c>
    </row>
    <row r="138" spans="1:27" s="8" customFormat="1" ht="24.95" customHeight="1" x14ac:dyDescent="0.25">
      <c r="A138" s="10" t="str">
        <f>("374")</f>
        <v>374</v>
      </c>
      <c r="B138" s="11" t="s">
        <v>341</v>
      </c>
      <c r="C138" s="11" t="s">
        <v>96</v>
      </c>
      <c r="D138" s="10">
        <v>12</v>
      </c>
      <c r="E138" s="11" t="s">
        <v>339</v>
      </c>
      <c r="F138" s="11" t="s">
        <v>342</v>
      </c>
      <c r="G138" s="11" t="s">
        <v>34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f>SUM(H138:W138)</f>
        <v>0</v>
      </c>
      <c r="Y138" s="9" t="s">
        <v>35</v>
      </c>
      <c r="Z138" s="12"/>
      <c r="AA138" s="12">
        <v>20</v>
      </c>
    </row>
    <row r="139" spans="1:27" s="8" customFormat="1" ht="24.95" customHeight="1" x14ac:dyDescent="0.25">
      <c r="A139" s="10" t="str">
        <f>("115")</f>
        <v>115</v>
      </c>
      <c r="B139" s="11" t="s">
        <v>343</v>
      </c>
      <c r="C139" s="11" t="s">
        <v>54</v>
      </c>
      <c r="D139" s="10">
        <v>12</v>
      </c>
      <c r="E139" s="11" t="s">
        <v>339</v>
      </c>
      <c r="F139" s="11" t="s">
        <v>340</v>
      </c>
      <c r="G139" s="11" t="s">
        <v>0</v>
      </c>
      <c r="H139" s="12">
        <v>0</v>
      </c>
      <c r="I139" s="12">
        <v>1</v>
      </c>
      <c r="J139" s="12">
        <v>0</v>
      </c>
      <c r="K139" s="12">
        <v>3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5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f>SUM(H139:W139)</f>
        <v>9</v>
      </c>
      <c r="Y139" s="9" t="s">
        <v>43</v>
      </c>
      <c r="Z139" s="12"/>
      <c r="AA139" s="12">
        <v>15</v>
      </c>
    </row>
    <row r="140" spans="1:27" s="8" customFormat="1" ht="15.75" x14ac:dyDescent="0.25">
      <c r="A140" s="6"/>
      <c r="D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7"/>
      <c r="Z140" s="6"/>
      <c r="AA140" s="6"/>
    </row>
  </sheetData>
  <mergeCells count="4">
    <mergeCell ref="A1:N1"/>
    <mergeCell ref="A3:N3"/>
    <mergeCell ref="A7:N7"/>
    <mergeCell ref="B11:C1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2021-05-10T09:27:56Z</dcterms:created>
  <dcterms:modified xsi:type="dcterms:W3CDTF">2021-05-12T08:46:52Z</dcterms:modified>
</cp:coreProperties>
</file>